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1.xml" ContentType="application/vnd.openxmlformats-officedocument.themeOverride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\\SH-FS-022\user$\nval\PData\Documents\tmp\"/>
    </mc:Choice>
  </mc:AlternateContent>
  <xr:revisionPtr revIDLastSave="0" documentId="14_{39213C39-9D46-440D-ABA3-F6060802A63A}" xr6:coauthVersionLast="47" xr6:coauthVersionMax="47" xr10:uidLastSave="{00000000-0000-0000-0000-000000000000}"/>
  <bookViews>
    <workbookView xWindow="-110" yWindow="-110" windowWidth="38620" windowHeight="21220" xr2:uid="{1FA4F540-64FD-4307-8D26-8B34CDCE9CFA}"/>
  </bookViews>
  <sheets>
    <sheet name="CABRI" sheetId="1" r:id="rId1"/>
    <sheet name="Database" sheetId="2" r:id="rId2"/>
  </sheets>
  <externalReferences>
    <externalReference r:id="rId3"/>
  </externalReferences>
  <definedNames>
    <definedName name="_xlnm.Print_Area" localSheetId="0">CABRI!$A$1:$I$149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2" i="1" l="1"/>
  <c r="A91" i="1"/>
  <c r="D23" i="1"/>
  <c r="D25" i="1" s="1"/>
  <c r="E21" i="1"/>
  <c r="E22" i="1"/>
  <c r="E24" i="1"/>
  <c r="E20" i="1"/>
  <c r="E23" i="1" l="1"/>
  <c r="E25" i="1" s="1"/>
  <c r="G54" i="1"/>
  <c r="H58" i="1"/>
  <c r="F58" i="1"/>
  <c r="E58" i="1"/>
  <c r="C92" i="1"/>
  <c r="D92" i="1" s="1"/>
  <c r="C91" i="1"/>
  <c r="D91" i="1" s="1"/>
  <c r="G81" i="1"/>
  <c r="D81" i="1"/>
  <c r="E65" i="1"/>
  <c r="I65" i="1" s="1"/>
  <c r="E64" i="1"/>
  <c r="G64" i="1" s="1"/>
  <c r="E63" i="1"/>
  <c r="I63" i="1" s="1"/>
  <c r="I62" i="1"/>
  <c r="G62" i="1"/>
  <c r="I61" i="1"/>
  <c r="G61" i="1"/>
  <c r="I60" i="1"/>
  <c r="G60" i="1"/>
  <c r="I59" i="1"/>
  <c r="G59" i="1"/>
  <c r="D69" i="1" l="1"/>
  <c r="H69" i="1" s="1"/>
  <c r="C40" i="1"/>
  <c r="F69" i="1"/>
  <c r="E69" i="1"/>
  <c r="G58" i="1"/>
  <c r="I58" i="1"/>
  <c r="G65" i="1"/>
  <c r="G63" i="1"/>
  <c r="I64" i="1"/>
  <c r="E67" i="1"/>
  <c r="I69" i="1" l="1"/>
  <c r="G69" i="1"/>
  <c r="I67" i="1"/>
  <c r="H67" i="1" s="1"/>
  <c r="G67" i="1"/>
  <c r="F67" i="1" s="1"/>
  <c r="B105" i="1"/>
  <c r="B103" i="1"/>
  <c r="B101" i="1"/>
  <c r="B99" i="1"/>
  <c r="B97" i="1"/>
  <c r="E72" i="1"/>
  <c r="B104" i="1"/>
  <c r="B102" i="1"/>
  <c r="B100" i="1"/>
  <c r="B98" i="1"/>
  <c r="B96" i="1"/>
  <c r="D72" i="1" l="1"/>
  <c r="C42" i="1"/>
  <c r="I72" i="1"/>
  <c r="G72" i="1"/>
  <c r="F72" i="1" s="1"/>
  <c r="H72" i="1"/>
</calcChain>
</file>

<file path=xl/sharedStrings.xml><?xml version="1.0" encoding="utf-8"?>
<sst xmlns="http://schemas.openxmlformats.org/spreadsheetml/2006/main" count="131" uniqueCount="106">
  <si>
    <t>Guimbal Cabri G2 - Center of Gravity Calculation</t>
  </si>
  <si>
    <t>HB-ZLJ</t>
  </si>
  <si>
    <t>Hover in Ground Effect</t>
  </si>
  <si>
    <t>Weight (kg)</t>
  </si>
  <si>
    <t>Long. Arm</t>
  </si>
  <si>
    <t>Moment</t>
  </si>
  <si>
    <t>Lat. Arm</t>
  </si>
  <si>
    <t>Empty weight (AFM)</t>
  </si>
  <si>
    <t>Pilot</t>
  </si>
  <si>
    <t>Co-Pilot</t>
  </si>
  <si>
    <t>Main luggage</t>
  </si>
  <si>
    <t>Front luggage</t>
  </si>
  <si>
    <t>Left seat removed</t>
  </si>
  <si>
    <t>Right door removed</t>
  </si>
  <si>
    <t>Left door removed</t>
  </si>
  <si>
    <t>C.G. 1</t>
  </si>
  <si>
    <t>Zero fuel weight</t>
  </si>
  <si>
    <t>Fuel (Liter)</t>
  </si>
  <si>
    <t>C.G. 2</t>
  </si>
  <si>
    <t>Take-off weight</t>
  </si>
  <si>
    <t>Hover Out of Ground Effect</t>
  </si>
  <si>
    <t>Temp</t>
  </si>
  <si>
    <t>Alt</t>
  </si>
  <si>
    <t>Fuel</t>
  </si>
  <si>
    <t>Act. TOM</t>
  </si>
  <si>
    <t>Data</t>
  </si>
  <si>
    <t>Helicopter</t>
  </si>
  <si>
    <t>EW</t>
  </si>
  <si>
    <t>Long arm</t>
  </si>
  <si>
    <t>Lat Arm</t>
  </si>
  <si>
    <t>HB-ZLS</t>
  </si>
  <si>
    <t>FLIGHT NOTIFICATION</t>
  </si>
  <si>
    <t>Date</t>
  </si>
  <si>
    <t>Crew</t>
  </si>
  <si>
    <t>Numb of PAX</t>
  </si>
  <si>
    <t>Routing</t>
  </si>
  <si>
    <t>Departure</t>
  </si>
  <si>
    <t>Interm Ldg</t>
  </si>
  <si>
    <t>Destination</t>
  </si>
  <si>
    <t xml:space="preserve">Route: </t>
  </si>
  <si>
    <t>Latest return</t>
  </si>
  <si>
    <t>HB-ZPH</t>
  </si>
  <si>
    <t>HB-ZOA</t>
  </si>
  <si>
    <t>HB-ZYZ</t>
  </si>
  <si>
    <t>HB-ZYQ</t>
  </si>
  <si>
    <t>HB-ZRH</t>
  </si>
  <si>
    <t>Type of flight</t>
  </si>
  <si>
    <t>Fuel Calculation</t>
  </si>
  <si>
    <t>Time</t>
  </si>
  <si>
    <t>Trip</t>
  </si>
  <si>
    <t>Alternate</t>
  </si>
  <si>
    <t>Final Reserve</t>
  </si>
  <si>
    <t>Minimum Block</t>
  </si>
  <si>
    <t>Actual Block</t>
  </si>
  <si>
    <t>Fuel Flow (L/H)</t>
  </si>
  <si>
    <t>Weather</t>
  </si>
  <si>
    <t>Visibility</t>
  </si>
  <si>
    <t>5000 ft</t>
  </si>
  <si>
    <t>Wind (kt)</t>
  </si>
  <si>
    <t>Dir (°)</t>
  </si>
  <si>
    <t>Temp (°C)</t>
  </si>
  <si>
    <r>
      <rPr>
        <sz val="14"/>
        <rFont val="Arial Narrow"/>
        <family val="2"/>
      </rPr>
      <t>∆</t>
    </r>
    <r>
      <rPr>
        <sz val="10"/>
        <rFont val="Arial Narrow"/>
        <family val="2"/>
      </rPr>
      <t xml:space="preserve"> </t>
    </r>
    <r>
      <rPr>
        <sz val="12"/>
        <rFont val="Arial"/>
        <family val="2"/>
      </rPr>
      <t>ISA</t>
    </r>
  </si>
  <si>
    <t>10'000 ft</t>
  </si>
  <si>
    <t>18'000 ft</t>
  </si>
  <si>
    <t>Fuel (L)</t>
  </si>
  <si>
    <t>Planning</t>
  </si>
  <si>
    <t>Fuel:</t>
  </si>
  <si>
    <t>TOM</t>
  </si>
  <si>
    <t>Max HOGE</t>
  </si>
  <si>
    <t>L</t>
  </si>
  <si>
    <t>KG</t>
  </si>
  <si>
    <t>FT</t>
  </si>
  <si>
    <t>PAX LIST</t>
  </si>
  <si>
    <t>Name</t>
  </si>
  <si>
    <t>Adress</t>
  </si>
  <si>
    <t>ZIP/City</t>
  </si>
  <si>
    <t>Flight Risk Assessment</t>
  </si>
  <si>
    <t>Good</t>
  </si>
  <si>
    <t>Action</t>
  </si>
  <si>
    <t>Nogo</t>
  </si>
  <si>
    <t>Action to be taken</t>
  </si>
  <si>
    <t>I'M SAFE</t>
  </si>
  <si>
    <t>Heli ready to go</t>
  </si>
  <si>
    <t>Experience on type</t>
  </si>
  <si>
    <t>Weather conditions</t>
  </si>
  <si>
    <t>Performance margin</t>
  </si>
  <si>
    <t>Route planned</t>
  </si>
  <si>
    <t>Plan B ready and suitable</t>
  </si>
  <si>
    <t>first time mission</t>
  </si>
  <si>
    <t>timing / schedule</t>
  </si>
  <si>
    <t xml:space="preserve">Good </t>
  </si>
  <si>
    <t>this can be a completely different action depending on the problem. The action has to lead to proper and suitable SOLUTION OF THE PROBLEM for the pilot flying</t>
  </si>
  <si>
    <t>NOGO</t>
  </si>
  <si>
    <t>Remain on ground or decide for a completely different program</t>
  </si>
  <si>
    <t>Note your risk keypoint of the flight</t>
  </si>
  <si>
    <t>Gordola</t>
  </si>
  <si>
    <t>xxxx@swisshelicopter.ch</t>
  </si>
  <si>
    <t>Gruyere</t>
  </si>
  <si>
    <t>Balzers / Untervaz</t>
  </si>
  <si>
    <t>Belp</t>
  </si>
  <si>
    <t>Pfaffnau</t>
  </si>
  <si>
    <t>everything is ok and ready to go</t>
  </si>
  <si>
    <t>09.12.2024</t>
  </si>
  <si>
    <t>Extra</t>
  </si>
  <si>
    <t>Legende einfügen</t>
  </si>
  <si>
    <t>Please send the following to the email adress of your departure base and your todays flight instructor/duty manager: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</si>
</sst>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400]h:mm:ss\ AM/PM"/>
  </numFmts>
  <fonts count="15" x14ac:knownFonts="1">
    <font>
      <sz val="10"/>
      <name val="Arial"/>
      <family val="2"/>
    </font>
    <font>
      <sz val="11"/>
      <color theme="1"/>
      <name val="Arial Narrow"/>
      <family val="2"/>
    </font>
    <font>
      <sz val="10"/>
      <name val="Arial"/>
      <family val="2"/>
    </font>
    <font>
      <b/>
      <sz val="11"/>
      <name val="Arial"/>
      <family val="2"/>
    </font>
    <font>
      <b/>
      <u/>
      <sz val="16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name val="Arial Narrow"/>
      <family val="2"/>
    </font>
    <font>
      <sz val="14"/>
      <name val="Arial Narrow"/>
      <family val="2"/>
    </font>
    <font>
      <sz val="8"/>
      <color rgb="FF000000"/>
      <name val="Segoe UI"/>
      <family val="2"/>
    </font>
    <font>
      <u/>
      <sz val="10"/>
      <color theme="10"/>
      <name val="Arial"/>
      <family val="2"/>
    </font>
    <font>
      <sz val="11"/>
      <color rgb="FF008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6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6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3" xfId="0" applyFont="1" applyBorder="1"/>
    <xf numFmtId="1" fontId="2" fillId="3" borderId="5" xfId="0" applyNumberFormat="1" applyFont="1" applyFill="1" applyBorder="1" applyAlignment="1" applyProtection="1">
      <alignment horizontal="center"/>
      <protection locked="0"/>
    </xf>
    <xf numFmtId="1" fontId="2" fillId="0" borderId="10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1" fontId="2" fillId="3" borderId="10" xfId="0" applyNumberFormat="1" applyFont="1" applyFill="1" applyBorder="1" applyAlignment="1" applyProtection="1">
      <alignment horizontal="center"/>
      <protection locked="0"/>
    </xf>
    <xf numFmtId="1" fontId="6" fillId="0" borderId="11" xfId="0" applyNumberFormat="1" applyFont="1" applyBorder="1" applyAlignment="1" applyProtection="1">
      <alignment horizontal="center"/>
      <protection locked="0"/>
    </xf>
    <xf numFmtId="164" fontId="2" fillId="0" borderId="5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2" fontId="5" fillId="0" borderId="1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49" fontId="5" fillId="0" borderId="12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/>
    <xf numFmtId="0" fontId="2" fillId="0" borderId="9" xfId="0" applyFont="1" applyBorder="1" applyAlignment="1">
      <alignment horizontal="center"/>
    </xf>
    <xf numFmtId="1" fontId="5" fillId="0" borderId="15" xfId="0" applyNumberFormat="1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1" fontId="2" fillId="0" borderId="16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2" fontId="5" fillId="0" borderId="9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0" xfId="0" applyFont="1"/>
    <xf numFmtId="0" fontId="6" fillId="0" borderId="2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2" fontId="5" fillId="0" borderId="0" xfId="0" applyNumberFormat="1" applyFont="1" applyAlignment="1">
      <alignment horizontal="center"/>
    </xf>
    <xf numFmtId="164" fontId="5" fillId="0" borderId="17" xfId="0" applyNumberFormat="1" applyFont="1" applyBorder="1" applyAlignment="1">
      <alignment horizontal="center"/>
    </xf>
    <xf numFmtId="0" fontId="2" fillId="0" borderId="10" xfId="0" applyFont="1" applyBorder="1"/>
    <xf numFmtId="1" fontId="6" fillId="0" borderId="0" xfId="0" applyNumberFormat="1" applyFont="1" applyAlignment="1">
      <alignment horizontal="center"/>
    </xf>
    <xf numFmtId="1" fontId="2" fillId="0" borderId="1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2" fontId="0" fillId="0" borderId="0" xfId="0" applyNumberFormat="1"/>
    <xf numFmtId="0" fontId="0" fillId="0" borderId="0" xfId="0" applyAlignment="1">
      <alignment horizontal="center"/>
    </xf>
    <xf numFmtId="2" fontId="2" fillId="0" borderId="0" xfId="0" applyNumberFormat="1" applyFont="1"/>
    <xf numFmtId="0" fontId="7" fillId="0" borderId="0" xfId="0" applyFont="1"/>
    <xf numFmtId="2" fontId="7" fillId="0" borderId="0" xfId="0" applyNumberFormat="1" applyFont="1"/>
    <xf numFmtId="1" fontId="7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2" borderId="0" xfId="0" applyFill="1" applyProtection="1">
      <protection locked="0"/>
    </xf>
    <xf numFmtId="0" fontId="8" fillId="0" borderId="0" xfId="0" applyFont="1"/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1" fontId="9" fillId="0" borderId="21" xfId="0" applyNumberFormat="1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1" fontId="9" fillId="0" borderId="23" xfId="0" applyNumberFormat="1" applyFont="1" applyBorder="1" applyAlignment="1">
      <alignment horizontal="center"/>
    </xf>
    <xf numFmtId="0" fontId="0" fillId="0" borderId="25" xfId="0" applyBorder="1"/>
    <xf numFmtId="1" fontId="0" fillId="0" borderId="24" xfId="0" applyNumberFormat="1" applyBorder="1"/>
    <xf numFmtId="165" fontId="0" fillId="0" borderId="29" xfId="0" applyNumberFormat="1" applyBorder="1"/>
    <xf numFmtId="165" fontId="0" fillId="0" borderId="30" xfId="0" applyNumberFormat="1" applyBorder="1"/>
    <xf numFmtId="165" fontId="0" fillId="0" borderId="31" xfId="0" applyNumberFormat="1" applyBorder="1"/>
    <xf numFmtId="0" fontId="0" fillId="0" borderId="34" xfId="0" applyBorder="1"/>
    <xf numFmtId="0" fontId="0" fillId="0" borderId="34" xfId="0" applyBorder="1" applyAlignment="1">
      <alignment horizontal="center"/>
    </xf>
    <xf numFmtId="0" fontId="0" fillId="0" borderId="32" xfId="0" applyBorder="1"/>
    <xf numFmtId="1" fontId="0" fillId="0" borderId="36" xfId="0" applyNumberFormat="1" applyBorder="1"/>
    <xf numFmtId="0" fontId="0" fillId="0" borderId="28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49" xfId="0" applyBorder="1" applyAlignment="1">
      <alignment horizontal="center"/>
    </xf>
    <xf numFmtId="0" fontId="0" fillId="0" borderId="50" xfId="0" applyBorder="1"/>
    <xf numFmtId="0" fontId="0" fillId="0" borderId="51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52" xfId="0" applyBorder="1"/>
    <xf numFmtId="0" fontId="0" fillId="0" borderId="53" xfId="0" applyBorder="1"/>
    <xf numFmtId="0" fontId="0" fillId="0" borderId="54" xfId="0" applyBorder="1"/>
    <xf numFmtId="0" fontId="0" fillId="0" borderId="54" xfId="0" applyBorder="1" applyAlignment="1">
      <alignment horizontal="center"/>
    </xf>
    <xf numFmtId="0" fontId="0" fillId="0" borderId="55" xfId="0" applyBorder="1"/>
    <xf numFmtId="0" fontId="0" fillId="0" borderId="50" xfId="0" applyBorder="1" applyAlignment="1">
      <alignment horizontal="center"/>
    </xf>
    <xf numFmtId="0" fontId="0" fillId="0" borderId="52" xfId="0" applyBorder="1" applyAlignment="1">
      <alignment horizontal="center"/>
    </xf>
    <xf numFmtId="1" fontId="0" fillId="0" borderId="0" xfId="0" applyNumberFormat="1" applyBorder="1"/>
    <xf numFmtId="0" fontId="0" fillId="0" borderId="55" xfId="0" applyBorder="1" applyAlignment="1">
      <alignment horizontal="center"/>
    </xf>
    <xf numFmtId="0" fontId="0" fillId="0" borderId="56" xfId="0" applyBorder="1"/>
    <xf numFmtId="0" fontId="0" fillId="4" borderId="35" xfId="0" applyFill="1" applyBorder="1"/>
    <xf numFmtId="0" fontId="0" fillId="4" borderId="37" xfId="0" applyFill="1" applyBorder="1"/>
    <xf numFmtId="0" fontId="0" fillId="5" borderId="25" xfId="0" applyFill="1" applyBorder="1"/>
    <xf numFmtId="0" fontId="0" fillId="5" borderId="38" xfId="0" applyFill="1" applyBorder="1"/>
    <xf numFmtId="0" fontId="0" fillId="6" borderId="25" xfId="0" applyFill="1" applyBorder="1"/>
    <xf numFmtId="0" fontId="0" fillId="6" borderId="38" xfId="0" applyFill="1" applyBorder="1"/>
    <xf numFmtId="0" fontId="13" fillId="0" borderId="0" xfId="1"/>
    <xf numFmtId="0" fontId="0" fillId="0" borderId="25" xfId="0" applyBorder="1" applyAlignment="1">
      <alignment vertical="center"/>
    </xf>
    <xf numFmtId="0" fontId="0" fillId="7" borderId="49" xfId="0" applyFill="1" applyBorder="1"/>
    <xf numFmtId="0" fontId="0" fillId="7" borderId="52" xfId="0" applyFill="1" applyBorder="1"/>
    <xf numFmtId="0" fontId="0" fillId="7" borderId="54" xfId="0" applyFill="1" applyBorder="1"/>
    <xf numFmtId="1" fontId="0" fillId="7" borderId="36" xfId="0" applyNumberFormat="1" applyFill="1" applyBorder="1"/>
    <xf numFmtId="1" fontId="0" fillId="7" borderId="33" xfId="0" applyNumberFormat="1" applyFill="1" applyBorder="1"/>
    <xf numFmtId="0" fontId="0" fillId="7" borderId="25" xfId="0" applyFill="1" applyBorder="1"/>
    <xf numFmtId="0" fontId="0" fillId="7" borderId="25" xfId="0" applyFill="1" applyBorder="1" applyAlignment="1">
      <alignment horizontal="center"/>
    </xf>
    <xf numFmtId="0" fontId="0" fillId="7" borderId="38" xfId="0" applyFill="1" applyBorder="1"/>
    <xf numFmtId="0" fontId="0" fillId="7" borderId="38" xfId="0" applyFill="1" applyBorder="1" applyAlignment="1">
      <alignment horizontal="center"/>
    </xf>
    <xf numFmtId="0" fontId="0" fillId="7" borderId="36" xfId="0" applyFill="1" applyBorder="1"/>
    <xf numFmtId="0" fontId="0" fillId="7" borderId="39" xfId="0" applyFill="1" applyBorder="1"/>
    <xf numFmtId="0" fontId="3" fillId="0" borderId="0" xfId="0" applyFont="1" applyAlignment="1">
      <alignment horizontal="left"/>
    </xf>
    <xf numFmtId="0" fontId="0" fillId="0" borderId="35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38" xfId="0" applyBorder="1" applyAlignment="1">
      <alignment horizontal="left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7" borderId="37" xfId="0" applyFill="1" applyBorder="1" applyAlignment="1">
      <alignment horizontal="left"/>
    </xf>
    <xf numFmtId="0" fontId="0" fillId="7" borderId="38" xfId="0" applyFill="1" applyBorder="1" applyAlignment="1">
      <alignment horizontal="left"/>
    </xf>
    <xf numFmtId="0" fontId="0" fillId="0" borderId="2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7" borderId="38" xfId="0" applyFill="1" applyBorder="1" applyAlignment="1">
      <alignment horizontal="center"/>
    </xf>
    <xf numFmtId="0" fontId="0" fillId="7" borderId="39" xfId="0" applyFill="1" applyBorder="1" applyAlignment="1">
      <alignment horizontal="center"/>
    </xf>
    <xf numFmtId="0" fontId="0" fillId="0" borderId="25" xfId="0" applyBorder="1" applyAlignment="1">
      <alignment horizontal="left" vertical="center" wrapText="1"/>
    </xf>
    <xf numFmtId="0" fontId="0" fillId="0" borderId="35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7" borderId="49" xfId="0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0" xfId="0" applyFill="1" applyBorder="1" applyAlignment="1">
      <alignment horizontal="left"/>
    </xf>
    <xf numFmtId="0" fontId="0" fillId="0" borderId="0" xfId="0" applyBorder="1" applyAlignment="1">
      <alignment horizontal="center"/>
    </xf>
    <xf numFmtId="0" fontId="0" fillId="4" borderId="0" xfId="0" applyFill="1" applyBorder="1"/>
    <xf numFmtId="0" fontId="0" fillId="5" borderId="0" xfId="0" applyFill="1" applyBorder="1"/>
    <xf numFmtId="0" fontId="0" fillId="6" borderId="0" xfId="0" applyFill="1" applyBorder="1"/>
    <xf numFmtId="0" fontId="0" fillId="0" borderId="0" xfId="0" applyBorder="1" applyAlignment="1">
      <alignment horizontal="left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 wrapText="1"/>
    </xf>
    <xf numFmtId="0" fontId="13" fillId="0" borderId="0" xfId="1" applyBorder="1"/>
    <xf numFmtId="14" fontId="1" fillId="8" borderId="0" xfId="0" applyNumberFormat="1" applyFont="1" applyFill="1" applyProtection="1">
      <protection locked="0"/>
    </xf>
    <xf numFmtId="0" fontId="0" fillId="5" borderId="0" xfId="0" applyFill="1"/>
    <xf numFmtId="0" fontId="0" fillId="0" borderId="41" xfId="0" applyFill="1" applyBorder="1" applyAlignment="1">
      <alignment horizontal="center"/>
    </xf>
    <xf numFmtId="0" fontId="0" fillId="0" borderId="40" xfId="0" applyFill="1" applyBorder="1" applyAlignment="1">
      <alignment horizontal="center"/>
    </xf>
    <xf numFmtId="0" fontId="0" fillId="0" borderId="34" xfId="0" applyFill="1" applyBorder="1" applyAlignment="1">
      <alignment wrapText="1"/>
    </xf>
    <xf numFmtId="0" fontId="0" fillId="0" borderId="40" xfId="0" applyFill="1" applyBorder="1"/>
    <xf numFmtId="0" fontId="0" fillId="0" borderId="32" xfId="0" applyFill="1" applyBorder="1"/>
    <xf numFmtId="0" fontId="0" fillId="0" borderId="35" xfId="0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0" fillId="0" borderId="37" xfId="0" applyFill="1" applyBorder="1" applyAlignment="1">
      <alignment horizontal="center"/>
    </xf>
    <xf numFmtId="0" fontId="0" fillId="0" borderId="38" xfId="0" applyFill="1" applyBorder="1" applyAlignment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activeX1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2258"/>
  <ax:ocxPr ax:name="_ExtentY" ax:value="300"/>
  <ax:ocxPr ax:name="_Version" ax:value="393216"/>
  <ax:ocxPr ax:name="Format" ax:value="481951745"/>
  <ax:ocxPr ax:name="CurrentDate" ax:value="45635"/>
</ax:ocx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099068681579657E-2"/>
          <c:y val="6.8594722761104135E-2"/>
          <c:w val="0.94841367342539551"/>
          <c:h val="0.92837561971420235"/>
        </c:manualLayout>
      </c:layout>
      <c:scatterChart>
        <c:scatterStyle val="lineMarker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403490344"/>
        <c:axId val="403490736"/>
      </c:scatterChart>
      <c:valAx>
        <c:axId val="403490344"/>
        <c:scaling>
          <c:orientation val="minMax"/>
          <c:max val="2150"/>
          <c:min val="1900"/>
        </c:scaling>
        <c:delete val="1"/>
        <c:axPos val="b"/>
        <c:title>
          <c:tx>
            <c:rich>
              <a:bodyPr/>
              <a:lstStyle/>
              <a:p>
                <a:pPr>
                  <a:defRPr sz="5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Station X - mm</a:t>
                </a:r>
              </a:p>
            </c:rich>
          </c:tx>
          <c:layout>
            <c:manualLayout>
              <c:xMode val="edge"/>
              <c:yMode val="edge"/>
              <c:x val="0.37113417359932482"/>
              <c:y val="0.9227642991326591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cross"/>
        <c:tickLblPos val="nextTo"/>
        <c:crossAx val="403490736"/>
        <c:crossesAt val="450"/>
        <c:crossBetween val="midCat"/>
        <c:majorUnit val="50"/>
        <c:minorUnit val="25"/>
      </c:valAx>
      <c:valAx>
        <c:axId val="403490736"/>
        <c:scaling>
          <c:orientation val="minMax"/>
          <c:max val="750"/>
          <c:min val="450"/>
        </c:scaling>
        <c:delete val="1"/>
        <c:axPos val="l"/>
        <c:title>
          <c:tx>
            <c:rich>
              <a:bodyPr/>
              <a:lstStyle/>
              <a:p>
                <a:pPr>
                  <a:defRPr sz="5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Weight - kg</a:t>
                </a:r>
              </a:p>
            </c:rich>
          </c:tx>
          <c:layout>
            <c:manualLayout>
              <c:xMode val="edge"/>
              <c:yMode val="edge"/>
              <c:x val="3.9472097789896403E-3"/>
              <c:y val="0.3628319810277522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out"/>
        <c:tickLblPos val="high"/>
        <c:crossAx val="403490344"/>
        <c:crossesAt val="2150"/>
        <c:crossBetween val="midCat"/>
        <c:majorUnit val="50"/>
        <c:minorUnit val="2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67" l="0.78740157499999996" r="0.78740157499999996" t="0.98425196899999967" header="0.5" footer="0.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2894807289112378E-2"/>
          <c:y val="1.7064846416382253E-2"/>
          <c:w val="0.864542756772399"/>
          <c:h val="0.84463980444653486"/>
        </c:manualLayout>
      </c:layout>
      <c:scatterChart>
        <c:scatterStyle val="lineMarker"/>
        <c:varyColors val="0"/>
        <c:ser>
          <c:idx val="0"/>
          <c:order val="0"/>
          <c:tx>
            <c:v>Zero fuel</c:v>
          </c:tx>
          <c:spPr>
            <a:ln w="28575">
              <a:noFill/>
            </a:ln>
          </c:spPr>
          <c:marker>
            <c:symbol val="triangl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CABRI!$F$67</c:f>
              <c:numCache>
                <c:formatCode>0</c:formatCode>
                <c:ptCount val="1"/>
                <c:pt idx="0">
                  <c:v>1966.0279813457694</c:v>
                </c:pt>
              </c:numCache>
            </c:numRef>
          </c:xVal>
          <c:yVal>
            <c:numRef>
              <c:f>CABRI!$E$67</c:f>
              <c:numCache>
                <c:formatCode>0</c:formatCode>
                <c:ptCount val="1"/>
                <c:pt idx="0">
                  <c:v>600.4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AAD-4DF5-867B-3AC73D8B8986}"/>
            </c:ext>
          </c:extLst>
        </c:ser>
        <c:ser>
          <c:idx val="1"/>
          <c:order val="1"/>
          <c:tx>
            <c:v>Take-off</c:v>
          </c:tx>
          <c:spPr>
            <a:ln w="28575">
              <a:noFill/>
            </a:ln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FF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Take-off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4AAD-4DF5-867B-3AC73D8B898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CABRI!$F$72</c:f>
              <c:numCache>
                <c:formatCode>0</c:formatCode>
                <c:ptCount val="1"/>
                <c:pt idx="0">
                  <c:v>1961.2235628105036</c:v>
                </c:pt>
              </c:numCache>
            </c:numRef>
          </c:xVal>
          <c:yVal>
            <c:numRef>
              <c:f>CABRI!$E$72</c:f>
              <c:numCache>
                <c:formatCode>0</c:formatCode>
                <c:ptCount val="1"/>
                <c:pt idx="0">
                  <c:v>638.74666666666667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AAD-4DF5-867B-3AC73D8B8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3490344"/>
        <c:axId val="403490736"/>
      </c:scatterChart>
      <c:valAx>
        <c:axId val="403490344"/>
        <c:scaling>
          <c:orientation val="minMax"/>
          <c:max val="2150"/>
          <c:min val="19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5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Station X - mm</a:t>
                </a:r>
              </a:p>
            </c:rich>
          </c:tx>
          <c:layout>
            <c:manualLayout>
              <c:xMode val="edge"/>
              <c:yMode val="edge"/>
              <c:x val="0.37113417359932482"/>
              <c:y val="0.9227642991326591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3490736"/>
        <c:crossesAt val="450"/>
        <c:crossBetween val="midCat"/>
        <c:majorUnit val="50"/>
        <c:minorUnit val="25"/>
      </c:valAx>
      <c:valAx>
        <c:axId val="403490736"/>
        <c:scaling>
          <c:orientation val="minMax"/>
          <c:max val="750"/>
          <c:min val="4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5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Weight - kg</a:t>
                </a:r>
              </a:p>
            </c:rich>
          </c:tx>
          <c:layout>
            <c:manualLayout>
              <c:xMode val="edge"/>
              <c:yMode val="edge"/>
              <c:x val="3.9472097789896403E-3"/>
              <c:y val="0.3628319810277522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out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3490344"/>
        <c:crossesAt val="2150"/>
        <c:crossBetween val="midCat"/>
        <c:majorUnit val="50"/>
        <c:minorUnit val="25"/>
      </c:valAx>
      <c:spPr>
        <a:blipFill>
          <a:blip xmlns:r="http://schemas.openxmlformats.org/officeDocument/2006/relationships" r:embed="rId1"/>
          <a:stretch>
            <a:fillRect/>
          </a:stretch>
        </a:blip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67" l="0.78740157499999996" r="0.78740157499999996" t="0.98425196899999967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3185840707964605E-2"/>
          <c:y val="2.3923444976076555E-2"/>
          <c:w val="0.89823008849557517"/>
          <c:h val="0.79539349336847109"/>
        </c:manualLayout>
      </c:layout>
      <c:scatterChart>
        <c:scatterStyle val="lineMarker"/>
        <c:varyColors val="0"/>
        <c:ser>
          <c:idx val="0"/>
          <c:order val="0"/>
          <c:tx>
            <c:v>Zero fuel</c:v>
          </c:tx>
          <c:spPr>
            <a:ln w="28575">
              <a:noFill/>
            </a:ln>
          </c:spPr>
          <c:marker>
            <c:symbol val="triangl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CABRI!$F$67</c:f>
              <c:numCache>
                <c:formatCode>0</c:formatCode>
                <c:ptCount val="1"/>
                <c:pt idx="0">
                  <c:v>1966.0279813457694</c:v>
                </c:pt>
              </c:numCache>
            </c:numRef>
          </c:xVal>
          <c:yVal>
            <c:numRef>
              <c:f>CABRI!$H$67</c:f>
              <c:numCache>
                <c:formatCode>0</c:formatCode>
                <c:ptCount val="1"/>
                <c:pt idx="0">
                  <c:v>7.3924050632911422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3B6-4C12-B585-EF43A049D28B}"/>
            </c:ext>
          </c:extLst>
        </c:ser>
        <c:ser>
          <c:idx val="1"/>
          <c:order val="1"/>
          <c:tx>
            <c:v>Take-off</c:v>
          </c:tx>
          <c:spPr>
            <a:ln w="28575">
              <a:noFill/>
            </a:ln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FF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Take-off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63B6-4C12-B585-EF43A049D28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CABRI!$F$72</c:f>
              <c:numCache>
                <c:formatCode>0</c:formatCode>
                <c:ptCount val="1"/>
                <c:pt idx="0">
                  <c:v>1961.2235628105036</c:v>
                </c:pt>
              </c:numCache>
            </c:numRef>
          </c:xVal>
          <c:yVal>
            <c:numRef>
              <c:f>CABRI!$H$72</c:f>
              <c:numCache>
                <c:formatCode>0</c:formatCode>
                <c:ptCount val="1"/>
                <c:pt idx="0">
                  <c:v>-13.342963303135303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3B6-4C12-B585-EF43A049D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8556760"/>
        <c:axId val="408563424"/>
      </c:scatterChart>
      <c:valAx>
        <c:axId val="408556760"/>
        <c:scaling>
          <c:orientation val="minMax"/>
          <c:max val="2150"/>
          <c:min val="19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5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Station X - mm</a:t>
                </a:r>
              </a:p>
            </c:rich>
          </c:tx>
          <c:layout>
            <c:manualLayout>
              <c:xMode val="edge"/>
              <c:yMode val="edge"/>
              <c:x val="0.38180164302566871"/>
              <c:y val="0.895593194735550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8563424"/>
        <c:crossesAt val="-100"/>
        <c:crossBetween val="midCat"/>
        <c:majorUnit val="50"/>
        <c:minorUnit val="25"/>
      </c:valAx>
      <c:valAx>
        <c:axId val="408563424"/>
        <c:scaling>
          <c:orientation val="minMax"/>
          <c:max val="100"/>
          <c:min val="-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5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Station Y - mm</a:t>
                </a:r>
              </a:p>
            </c:rich>
          </c:tx>
          <c:layout>
            <c:manualLayout>
              <c:xMode val="edge"/>
              <c:yMode val="edge"/>
              <c:x val="4.2100874574793673E-3"/>
              <c:y val="0.170914103362978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out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8556760"/>
        <c:crossesAt val="2150"/>
        <c:crossBetween val="midCat"/>
        <c:majorUnit val="50"/>
        <c:minorUnit val="25"/>
      </c:valAx>
      <c:spPr>
        <a:blipFill>
          <a:blip xmlns:r="http://schemas.openxmlformats.org/officeDocument/2006/relationships" r:embed="rId1"/>
          <a:stretch>
            <a:fillRect/>
          </a:stretch>
        </a:blip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612949884059529E-2"/>
          <c:y val="3.7606847730492693E-2"/>
          <c:w val="0.91545573933207025"/>
          <c:h val="0.92478630453901467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CABRI!$D$72:$E$72</c:f>
              <c:numCache>
                <c:formatCode>0</c:formatCode>
                <c:ptCount val="2"/>
                <c:pt idx="0">
                  <c:v>638.74666666666667</c:v>
                </c:pt>
                <c:pt idx="1">
                  <c:v>638.74666666666667</c:v>
                </c:pt>
              </c:numCache>
            </c:numRef>
          </c:xVal>
          <c:yVal>
            <c:numRef>
              <c:f>CABRI!$D$71:$E$71</c:f>
              <c:numCache>
                <c:formatCode>General</c:formatCode>
                <c:ptCount val="2"/>
                <c:pt idx="0">
                  <c:v>0</c:v>
                </c:pt>
                <c:pt idx="1">
                  <c:v>13000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C0E-4558-9605-3C8CF4512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3494472"/>
        <c:axId val="683494800"/>
      </c:scatterChart>
      <c:valAx>
        <c:axId val="683494472"/>
        <c:scaling>
          <c:orientation val="minMax"/>
          <c:max val="700"/>
          <c:min val="470"/>
        </c:scaling>
        <c:delete val="1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683494800"/>
        <c:crosses val="autoZero"/>
        <c:crossBetween val="midCat"/>
      </c:valAx>
      <c:valAx>
        <c:axId val="683494800"/>
        <c:scaling>
          <c:orientation val="minMax"/>
          <c:max val="8000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834944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>
      <c:oddHeader>&amp;R&amp;I</c:oddHeader>
    </c:headerFooter>
    <c:pageMargins b="0.78740157499999996" l="0.7" r="0.7" t="0.78740157499999996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329650660961299E-2"/>
          <c:y val="3.5698688756752917E-2"/>
          <c:w val="0.90007683734822364"/>
          <c:h val="0.85395990963146551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25400" cap="rnd">
                <a:solidFill>
                  <a:schemeClr val="accent2"/>
                </a:solidFill>
                <a:prstDash val="solid"/>
              </a:ln>
              <a:effectLst/>
            </c:spPr>
            <c:trendlineType val="linear"/>
            <c:forward val="100"/>
            <c:backward val="100"/>
            <c:dispRSqr val="0"/>
            <c:dispEq val="0"/>
          </c:trendline>
          <c:xVal>
            <c:numRef>
              <c:f>CABRI!$C$91:$C$92</c:f>
              <c:numCache>
                <c:formatCode>General</c:formatCode>
                <c:ptCount val="2"/>
                <c:pt idx="0">
                  <c:v>-96.470588235294116</c:v>
                </c:pt>
                <c:pt idx="1">
                  <c:v>20</c:v>
                </c:pt>
              </c:numCache>
            </c:numRef>
          </c:xVal>
          <c:yVal>
            <c:numRef>
              <c:f>CABRI!$B$91:$B$92</c:f>
              <c:numCache>
                <c:formatCode>General</c:formatCode>
                <c:ptCount val="2"/>
                <c:pt idx="0">
                  <c:v>5000</c:v>
                </c:pt>
                <c:pt idx="1">
                  <c:v>10000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F8C-4E2E-B5AB-84FF9F5BF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9527784"/>
        <c:axId val="469529424"/>
      </c:scatterChart>
      <c:valAx>
        <c:axId val="469527784"/>
        <c:scaling>
          <c:orientation val="maxMin"/>
          <c:max val="51.5"/>
          <c:min val="-138"/>
        </c:scaling>
        <c:delete val="1"/>
        <c:axPos val="b"/>
        <c:numFmt formatCode="General" sourceLinked="1"/>
        <c:majorTickMark val="none"/>
        <c:minorTickMark val="none"/>
        <c:tickLblPos val="nextTo"/>
        <c:crossAx val="469529424"/>
        <c:crosses val="autoZero"/>
        <c:crossBetween val="midCat"/>
      </c:valAx>
      <c:valAx>
        <c:axId val="469529424"/>
        <c:scaling>
          <c:orientation val="minMax"/>
          <c:max val="13000"/>
          <c:min val="0"/>
        </c:scaling>
        <c:delete val="1"/>
        <c:axPos val="l"/>
        <c:numFmt formatCode="General" sourceLinked="1"/>
        <c:majorTickMark val="none"/>
        <c:minorTickMark val="none"/>
        <c:tickLblPos val="nextTo"/>
        <c:crossAx val="469527784"/>
        <c:crosses val="max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493341058677866E-2"/>
          <c:y val="3.4225553404344591E-2"/>
          <c:w val="0.91545573933207025"/>
          <c:h val="0.96536124369812337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CABRI!$D$72:$E$72</c:f>
              <c:numCache>
                <c:formatCode>0</c:formatCode>
                <c:ptCount val="2"/>
                <c:pt idx="0">
                  <c:v>638.74666666666667</c:v>
                </c:pt>
                <c:pt idx="1">
                  <c:v>638.74666666666667</c:v>
                </c:pt>
              </c:numCache>
            </c:numRef>
          </c:xVal>
          <c:yVal>
            <c:numRef>
              <c:f>CABRI!$D$71:$E$71</c:f>
              <c:numCache>
                <c:formatCode>General</c:formatCode>
                <c:ptCount val="2"/>
                <c:pt idx="0">
                  <c:v>0</c:v>
                </c:pt>
                <c:pt idx="1">
                  <c:v>13000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7BA-4083-99C2-F1FFDCF2BF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3494472"/>
        <c:axId val="683494800"/>
      </c:scatterChart>
      <c:valAx>
        <c:axId val="683494472"/>
        <c:scaling>
          <c:orientation val="minMax"/>
          <c:max val="700"/>
          <c:min val="470"/>
        </c:scaling>
        <c:delete val="1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683494800"/>
        <c:crosses val="autoZero"/>
        <c:crossBetween val="midCat"/>
      </c:valAx>
      <c:valAx>
        <c:axId val="683494800"/>
        <c:scaling>
          <c:orientation val="minMax"/>
          <c:max val="8000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834944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7599428838604526E-2"/>
          <c:y val="5.1925365464367879E-2"/>
          <c:w val="0.87740571624827413"/>
          <c:h val="0.88901515316066271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25400" cap="rnd">
                <a:solidFill>
                  <a:schemeClr val="accent2"/>
                </a:solidFill>
                <a:prstDash val="solid"/>
              </a:ln>
              <a:effectLst/>
            </c:spPr>
            <c:trendlineType val="linear"/>
            <c:forward val="100"/>
            <c:backward val="100"/>
            <c:dispRSqr val="0"/>
            <c:dispEq val="0"/>
          </c:trendline>
          <c:xVal>
            <c:numRef>
              <c:f>CABRI!$D$91:$D$92</c:f>
              <c:numCache>
                <c:formatCode>General</c:formatCode>
                <c:ptCount val="2"/>
                <c:pt idx="0">
                  <c:v>-123.47058823529412</c:v>
                </c:pt>
                <c:pt idx="1">
                  <c:v>0</c:v>
                </c:pt>
              </c:numCache>
            </c:numRef>
          </c:xVal>
          <c:yVal>
            <c:numRef>
              <c:f>CABRI!$B$91:$B$92</c:f>
              <c:numCache>
                <c:formatCode>General</c:formatCode>
                <c:ptCount val="2"/>
                <c:pt idx="0">
                  <c:v>5000</c:v>
                </c:pt>
                <c:pt idx="1">
                  <c:v>10000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F7F-47EC-9C58-691EC4D03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9527784"/>
        <c:axId val="469529424"/>
      </c:scatterChart>
      <c:valAx>
        <c:axId val="469527784"/>
        <c:scaling>
          <c:orientation val="maxMin"/>
          <c:max val="51.5"/>
          <c:min val="-138"/>
        </c:scaling>
        <c:delete val="1"/>
        <c:axPos val="b"/>
        <c:numFmt formatCode="General" sourceLinked="1"/>
        <c:majorTickMark val="none"/>
        <c:minorTickMark val="none"/>
        <c:tickLblPos val="nextTo"/>
        <c:crossAx val="469529424"/>
        <c:crosses val="autoZero"/>
        <c:crossBetween val="midCat"/>
      </c:valAx>
      <c:valAx>
        <c:axId val="469529424"/>
        <c:scaling>
          <c:orientation val="minMax"/>
          <c:max val="13000"/>
          <c:min val="0"/>
        </c:scaling>
        <c:delete val="1"/>
        <c:axPos val="l"/>
        <c:numFmt formatCode="General" sourceLinked="1"/>
        <c:majorTickMark val="none"/>
        <c:minorTickMark val="none"/>
        <c:tickLblPos val="nextTo"/>
        <c:crossAx val="469527784"/>
        <c:crosses val="max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 fmlaLink="$D$63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$D$65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fmlaLink="$D$64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2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10" Type="http://schemas.openxmlformats.org/officeDocument/2006/relationships/image" Target="../media/image7.png"/><Relationship Id="rId4" Type="http://schemas.openxmlformats.org/officeDocument/2006/relationships/chart" Target="../charts/chart3.xml"/><Relationship Id="rId9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714374</xdr:colOff>
      <xdr:row>54</xdr:row>
      <xdr:rowOff>76200</xdr:rowOff>
    </xdr:from>
    <xdr:to>
      <xdr:col>18</xdr:col>
      <xdr:colOff>6059</xdr:colOff>
      <xdr:row>79</xdr:row>
      <xdr:rowOff>38054</xdr:rowOff>
    </xdr:to>
    <xdr:pic>
      <xdr:nvPicPr>
        <xdr:cNvPr id="2" name="Grafik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</a:blip>
        <a:stretch>
          <a:fillRect/>
        </a:stretch>
      </xdr:blipFill>
      <xdr:spPr>
        <a:xfrm>
          <a:off x="5724524" y="333375"/>
          <a:ext cx="6372223" cy="4241403"/>
        </a:xfrm>
        <a:prstGeom prst="rect">
          <a:avLst/>
        </a:prstGeom>
      </xdr:spPr>
    </xdr:pic>
    <xdr:clientData/>
  </xdr:twoCellAnchor>
  <xdr:twoCellAnchor>
    <xdr:from>
      <xdr:col>9</xdr:col>
      <xdr:colOff>17318</xdr:colOff>
      <xdr:row>80</xdr:row>
      <xdr:rowOff>121229</xdr:rowOff>
    </xdr:from>
    <xdr:to>
      <xdr:col>16</xdr:col>
      <xdr:colOff>779318</xdr:colOff>
      <xdr:row>105</xdr:row>
      <xdr:rowOff>76200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119380</xdr:colOff>
      <xdr:row>73</xdr:row>
      <xdr:rowOff>131619</xdr:rowOff>
    </xdr:from>
    <xdr:to>
      <xdr:col>4</xdr:col>
      <xdr:colOff>19049</xdr:colOff>
      <xdr:row>75</xdr:row>
      <xdr:rowOff>19050</xdr:rowOff>
    </xdr:to>
    <xdr:sp macro="" textlink="">
      <xdr:nvSpPr>
        <xdr:cNvPr id="4" name="Text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19380" y="4036869"/>
          <a:ext cx="1899919" cy="15413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Longitudinal Weight and Balance diagram</a:t>
          </a:r>
        </a:p>
      </xdr:txBody>
    </xdr:sp>
    <xdr:clientData/>
  </xdr:twoCellAnchor>
  <xdr:twoCellAnchor>
    <xdr:from>
      <xdr:col>5</xdr:col>
      <xdr:colOff>174582</xdr:colOff>
      <xdr:row>73</xdr:row>
      <xdr:rowOff>102838</xdr:rowOff>
    </xdr:from>
    <xdr:to>
      <xdr:col>7</xdr:col>
      <xdr:colOff>319343</xdr:colOff>
      <xdr:row>74</xdr:row>
      <xdr:rowOff>113830</xdr:rowOff>
    </xdr:to>
    <xdr:sp macro="" textlink="">
      <xdr:nvSpPr>
        <xdr:cNvPr id="5" name="Text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2927307" y="4008088"/>
          <a:ext cx="1649711" cy="14434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Lateral Balance diagram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50800</xdr:colOff>
          <xdr:row>61</xdr:row>
          <xdr:rowOff>133350</xdr:rowOff>
        </xdr:from>
        <xdr:to>
          <xdr:col>3</xdr:col>
          <xdr:colOff>393700</xdr:colOff>
          <xdr:row>63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50800</xdr:colOff>
          <xdr:row>63</xdr:row>
          <xdr:rowOff>146050</xdr:rowOff>
        </xdr:from>
        <xdr:to>
          <xdr:col>3</xdr:col>
          <xdr:colOff>393700</xdr:colOff>
          <xdr:row>65</xdr:row>
          <xdr:rowOff>31751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50800</xdr:colOff>
          <xdr:row>62</xdr:row>
          <xdr:rowOff>133350</xdr:rowOff>
        </xdr:from>
        <xdr:to>
          <xdr:col>3</xdr:col>
          <xdr:colOff>393700</xdr:colOff>
          <xdr:row>64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0</xdr:col>
      <xdr:colOff>38100</xdr:colOff>
      <xdr:row>75</xdr:row>
      <xdr:rowOff>95250</xdr:rowOff>
    </xdr:from>
    <xdr:to>
      <xdr:col>4</xdr:col>
      <xdr:colOff>733425</xdr:colOff>
      <xdr:row>88</xdr:row>
      <xdr:rowOff>114300</xdr:rowOff>
    </xdr:to>
    <xdr:graphicFrame macro="">
      <xdr:nvGraphicFramePr>
        <xdr:cNvPr id="9" name="Chart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266700</xdr:colOff>
      <xdr:row>79</xdr:row>
      <xdr:rowOff>95250</xdr:rowOff>
    </xdr:from>
    <xdr:to>
      <xdr:col>8</xdr:col>
      <xdr:colOff>647700</xdr:colOff>
      <xdr:row>88</xdr:row>
      <xdr:rowOff>95250</xdr:rowOff>
    </xdr:to>
    <xdr:graphicFrame macro="">
      <xdr:nvGraphicFramePr>
        <xdr:cNvPr id="10" name="Chart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325437</xdr:colOff>
      <xdr:row>80</xdr:row>
      <xdr:rowOff>71437</xdr:rowOff>
    </xdr:from>
    <xdr:to>
      <xdr:col>16</xdr:col>
      <xdr:colOff>722312</xdr:colOff>
      <xdr:row>104</xdr:row>
      <xdr:rowOff>7936</xdr:rowOff>
    </xdr:to>
    <xdr:graphicFrame macro="">
      <xdr:nvGraphicFramePr>
        <xdr:cNvPr id="11" name="Diagramm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157528</xdr:colOff>
      <xdr:row>80</xdr:row>
      <xdr:rowOff>75468</xdr:rowOff>
    </xdr:from>
    <xdr:to>
      <xdr:col>16</xdr:col>
      <xdr:colOff>740019</xdr:colOff>
      <xdr:row>105</xdr:row>
      <xdr:rowOff>7327</xdr:rowOff>
    </xdr:to>
    <xdr:graphicFrame macro="">
      <xdr:nvGraphicFramePr>
        <xdr:cNvPr id="12" name="Diagramm 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114300</xdr:colOff>
      <xdr:row>54</xdr:row>
      <xdr:rowOff>95250</xdr:rowOff>
    </xdr:from>
    <xdr:to>
      <xdr:col>16</xdr:col>
      <xdr:colOff>511175</xdr:colOff>
      <xdr:row>74</xdr:row>
      <xdr:rowOff>104775</xdr:rowOff>
    </xdr:to>
    <xdr:graphicFrame macro="">
      <xdr:nvGraphicFramePr>
        <xdr:cNvPr id="13" name="Diagramm 16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85726</xdr:colOff>
      <xdr:row>54</xdr:row>
      <xdr:rowOff>9526</xdr:rowOff>
    </xdr:from>
    <xdr:to>
      <xdr:col>16</xdr:col>
      <xdr:colOff>733425</xdr:colOff>
      <xdr:row>76</xdr:row>
      <xdr:rowOff>95249</xdr:rowOff>
    </xdr:to>
    <xdr:graphicFrame macro="">
      <xdr:nvGraphicFramePr>
        <xdr:cNvPr id="14" name="Diagramm 1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9</xdr:col>
      <xdr:colOff>742950</xdr:colOff>
      <xdr:row>95</xdr:row>
      <xdr:rowOff>47625</xdr:rowOff>
    </xdr:from>
    <xdr:to>
      <xdr:col>13</xdr:col>
      <xdr:colOff>459515</xdr:colOff>
      <xdr:row>100</xdr:row>
      <xdr:rowOff>57048</xdr:rowOff>
    </xdr:to>
    <xdr:pic>
      <xdr:nvPicPr>
        <xdr:cNvPr id="15" name="Grafik 10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505575" y="7372350"/>
          <a:ext cx="2257143" cy="819048"/>
        </a:xfrm>
        <a:prstGeom prst="rect">
          <a:avLst/>
        </a:prstGeom>
      </xdr:spPr>
    </xdr:pic>
    <xdr:clientData/>
  </xdr:twoCellAnchor>
  <xdr:twoCellAnchor editAs="oneCell">
    <xdr:from>
      <xdr:col>10</xdr:col>
      <xdr:colOff>28575</xdr:colOff>
      <xdr:row>66</xdr:row>
      <xdr:rowOff>95250</xdr:rowOff>
    </xdr:from>
    <xdr:to>
      <xdr:col>14</xdr:col>
      <xdr:colOff>37776</xdr:colOff>
      <xdr:row>71</xdr:row>
      <xdr:rowOff>85623</xdr:rowOff>
    </xdr:to>
    <xdr:pic>
      <xdr:nvPicPr>
        <xdr:cNvPr id="16" name="Grafik 1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591300" y="2838450"/>
          <a:ext cx="2600000" cy="81904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7</xdr:row>
          <xdr:rowOff>88900</xdr:rowOff>
        </xdr:from>
        <xdr:to>
          <xdr:col>3</xdr:col>
          <xdr:colOff>412750</xdr:colOff>
          <xdr:row>9</xdr:row>
          <xdr:rowOff>69850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Training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7</xdr:row>
          <xdr:rowOff>88900</xdr:rowOff>
        </xdr:from>
        <xdr:to>
          <xdr:col>4</xdr:col>
          <xdr:colOff>990600</xdr:colOff>
          <xdr:row>9</xdr:row>
          <xdr:rowOff>69850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Private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107950</xdr:colOff>
          <xdr:row>110</xdr:row>
          <xdr:rowOff>146050</xdr:rowOff>
        </xdr:from>
        <xdr:ext cx="304800" cy="203200"/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14B86BFC-323F-4C27-8C43-191F856783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107950</xdr:colOff>
          <xdr:row>111</xdr:row>
          <xdr:rowOff>146050</xdr:rowOff>
        </xdr:from>
        <xdr:ext cx="304800" cy="203200"/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B4190914-EAB8-4CC8-A452-8F971141839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107950</xdr:colOff>
          <xdr:row>111</xdr:row>
          <xdr:rowOff>146050</xdr:rowOff>
        </xdr:from>
        <xdr:ext cx="304800" cy="203200"/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8F44AF38-0FCF-4EA0-98F2-4B7B0EB7E9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107950</xdr:colOff>
          <xdr:row>113</xdr:row>
          <xdr:rowOff>146050</xdr:rowOff>
        </xdr:from>
        <xdr:ext cx="304800" cy="201083"/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378F4136-EF6D-441F-B360-F85308CA07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107950</xdr:colOff>
          <xdr:row>113</xdr:row>
          <xdr:rowOff>146050</xdr:rowOff>
        </xdr:from>
        <xdr:ext cx="304800" cy="201083"/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6B1CD714-0A1B-4AAF-942D-657A92D7FD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107950</xdr:colOff>
          <xdr:row>113</xdr:row>
          <xdr:rowOff>146050</xdr:rowOff>
        </xdr:from>
        <xdr:ext cx="304800" cy="201083"/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C4C7630C-F0DF-4B5F-9AB2-F68BC14388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107950</xdr:colOff>
          <xdr:row>111</xdr:row>
          <xdr:rowOff>146050</xdr:rowOff>
        </xdr:from>
        <xdr:ext cx="304800" cy="203200"/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E42C2AB1-18BA-415D-A462-7A0B743964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107950</xdr:colOff>
          <xdr:row>110</xdr:row>
          <xdr:rowOff>146050</xdr:rowOff>
        </xdr:from>
        <xdr:ext cx="304800" cy="203200"/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3610C96E-202A-43CE-BB73-752464F8F07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107950</xdr:colOff>
          <xdr:row>110</xdr:row>
          <xdr:rowOff>146050</xdr:rowOff>
        </xdr:from>
        <xdr:ext cx="304800" cy="203200"/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F8786B16-04B1-410B-8992-4FAAB7974D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107950</xdr:colOff>
          <xdr:row>112</xdr:row>
          <xdr:rowOff>146050</xdr:rowOff>
        </xdr:from>
        <xdr:ext cx="304800" cy="201083"/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602E0210-3CA4-4016-A901-7251A195708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107950</xdr:colOff>
          <xdr:row>112</xdr:row>
          <xdr:rowOff>146050</xdr:rowOff>
        </xdr:from>
        <xdr:ext cx="304800" cy="201083"/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4C43F64D-583C-4C67-AEA0-DCDB67E0D9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107950</xdr:colOff>
          <xdr:row>112</xdr:row>
          <xdr:rowOff>146050</xdr:rowOff>
        </xdr:from>
        <xdr:ext cx="304800" cy="201083"/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FDCFF33C-E27B-4EB5-B17C-BDA4DBAD01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107950</xdr:colOff>
          <xdr:row>114</xdr:row>
          <xdr:rowOff>146050</xdr:rowOff>
        </xdr:from>
        <xdr:ext cx="304800" cy="201083"/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22BFE560-39B9-40C9-B803-8EFB9080139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107950</xdr:colOff>
          <xdr:row>114</xdr:row>
          <xdr:rowOff>146050</xdr:rowOff>
        </xdr:from>
        <xdr:ext cx="304800" cy="201083"/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980181DE-98EF-4373-B61F-75C80940F2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107950</xdr:colOff>
          <xdr:row>114</xdr:row>
          <xdr:rowOff>146050</xdr:rowOff>
        </xdr:from>
        <xdr:ext cx="304800" cy="201083"/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590B0908-68B7-447D-8578-4B423F637D1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107950</xdr:colOff>
          <xdr:row>115</xdr:row>
          <xdr:rowOff>146050</xdr:rowOff>
        </xdr:from>
        <xdr:ext cx="304800" cy="201083"/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94D833DE-F6D9-4072-AD80-A0443B076E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107950</xdr:colOff>
          <xdr:row>115</xdr:row>
          <xdr:rowOff>146050</xdr:rowOff>
        </xdr:from>
        <xdr:ext cx="304800" cy="201083"/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DDBF857F-7ADC-4480-97DA-218AE410783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107950</xdr:colOff>
          <xdr:row>115</xdr:row>
          <xdr:rowOff>146050</xdr:rowOff>
        </xdr:from>
        <xdr:ext cx="304800" cy="201083"/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66B9E95F-54FB-4D3F-8886-8FC70D6F7ED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107950</xdr:colOff>
          <xdr:row>116</xdr:row>
          <xdr:rowOff>146050</xdr:rowOff>
        </xdr:from>
        <xdr:ext cx="304800" cy="203200"/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1768BA2A-67FB-4F0D-ACEC-5FED23CC219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107950</xdr:colOff>
          <xdr:row>116</xdr:row>
          <xdr:rowOff>146050</xdr:rowOff>
        </xdr:from>
        <xdr:ext cx="304800" cy="203200"/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EC6E2DB-C607-4DA8-9812-932B19354B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107950</xdr:colOff>
          <xdr:row>116</xdr:row>
          <xdr:rowOff>146050</xdr:rowOff>
        </xdr:from>
        <xdr:ext cx="304800" cy="203200"/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300E2D78-B34B-4B10-8F6C-8690A46380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107950</xdr:colOff>
          <xdr:row>117</xdr:row>
          <xdr:rowOff>146050</xdr:rowOff>
        </xdr:from>
        <xdr:ext cx="304800" cy="203200"/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163661F2-5ABC-4AD2-82D0-CC16DCC6BE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107950</xdr:colOff>
          <xdr:row>117</xdr:row>
          <xdr:rowOff>146050</xdr:rowOff>
        </xdr:from>
        <xdr:ext cx="304800" cy="203200"/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1AAE89AB-2621-4BC8-98ED-F3017A57D7C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107950</xdr:colOff>
          <xdr:row>117</xdr:row>
          <xdr:rowOff>146050</xdr:rowOff>
        </xdr:from>
        <xdr:ext cx="304800" cy="203200"/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49530C5A-D3BF-4192-9F96-A461C5B5D8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107950</xdr:colOff>
          <xdr:row>118</xdr:row>
          <xdr:rowOff>146050</xdr:rowOff>
        </xdr:from>
        <xdr:ext cx="304800" cy="201084"/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8D5FF30A-BDDA-491F-A0FA-9C0B5B7FD4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107950</xdr:colOff>
          <xdr:row>118</xdr:row>
          <xdr:rowOff>146050</xdr:rowOff>
        </xdr:from>
        <xdr:ext cx="304800" cy="201084"/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4EEC42F0-882D-4910-A28D-B18C47BC92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107950</xdr:colOff>
          <xdr:row>118</xdr:row>
          <xdr:rowOff>146050</xdr:rowOff>
        </xdr:from>
        <xdr:ext cx="304800" cy="201084"/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2544A740-0124-4B7B-9639-14C0162100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946149</xdr:colOff>
          <xdr:row>3</xdr:row>
          <xdr:rowOff>4938</xdr:rowOff>
        </xdr:from>
        <xdr:to>
          <xdr:col>8</xdr:col>
          <xdr:colOff>28221</xdr:colOff>
          <xdr:row>4</xdr:row>
          <xdr:rowOff>35278</xdr:rowOff>
        </xdr:to>
        <xdr:sp macro="" textlink="">
          <xdr:nvSpPr>
            <xdr:cNvPr id="1091" name="DTPicker1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368300</xdr:colOff>
          <xdr:row>137</xdr:row>
          <xdr:rowOff>25400</xdr:rowOff>
        </xdr:from>
        <xdr:to>
          <xdr:col>7</xdr:col>
          <xdr:colOff>139700</xdr:colOff>
          <xdr:row>139</xdr:row>
          <xdr:rowOff>50800</xdr:rowOff>
        </xdr:to>
        <xdr:sp macro="" textlink="">
          <xdr:nvSpPr>
            <xdr:cNvPr id="1092" name="Button 68" descr="Create PDF&#10;Versions Nr. mit jeder Ausführung automatisch um 1 erhöht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34F40270-07EE-4070-98BB-E99571841A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CH" sz="1100" b="0" i="0" u="none" strike="noStrike" baseline="0">
                  <a:solidFill>
                    <a:srgbClr val="008000"/>
                  </a:solidFill>
                  <a:latin typeface="Calibri"/>
                  <a:cs typeface="Calibri"/>
                </a:rPr>
                <a:t>Create PDF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0.97101</cdr:y>
    </cdr:to>
    <cdr:pic>
      <cdr:nvPicPr>
        <cdr:cNvPr id="5" name="chart">
          <a:extLst xmlns:a="http://schemas.openxmlformats.org/drawingml/2006/main">
            <a:ext uri="{FF2B5EF4-FFF2-40B4-BE49-F238E27FC236}">
              <a16:creationId xmlns:a16="http://schemas.microsoft.com/office/drawing/2014/main" id="{427A0B5E-5DF7-4197-A43C-66E5BA39D98A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/>
        <a:srcRect xmlns:a="http://schemas.openxmlformats.org/drawingml/2006/main" b="2899"/>
        <a:stretch xmlns:a="http://schemas.openxmlformats.org/drawingml/2006/main"/>
      </cdr:blipFill>
      <cdr:spPr>
        <a:xfrm xmlns:a="http://schemas.openxmlformats.org/drawingml/2006/main">
          <a:off x="0" y="0"/>
          <a:ext cx="6362700" cy="4031671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ATO\Management\70%20Various\Offertool\V%207.1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ndidate"/>
      <sheetName val="Candidate Info"/>
      <sheetName val="Offer"/>
      <sheetName val="Master"/>
      <sheetName val="RAW"/>
      <sheetName val="Flight Instruction"/>
      <sheetName val="Theory &amp; Groundcourse"/>
      <sheetName val="Additional material"/>
      <sheetName val="Tabelle1"/>
    </sheetNames>
    <definedNames>
      <definedName name="PDF_komplet_v8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13" Type="http://schemas.openxmlformats.org/officeDocument/2006/relationships/ctrlProp" Target="../ctrlProps/ctrlProp2.xml"/><Relationship Id="rId18" Type="http://schemas.openxmlformats.org/officeDocument/2006/relationships/ctrlProp" Target="../ctrlProps/ctrlProp7.xml"/><Relationship Id="rId26" Type="http://schemas.openxmlformats.org/officeDocument/2006/relationships/ctrlProp" Target="../ctrlProps/ctrlProp15.xml"/><Relationship Id="rId39" Type="http://schemas.openxmlformats.org/officeDocument/2006/relationships/ctrlProp" Target="../ctrlProps/ctrlProp28.xml"/><Relationship Id="rId3" Type="http://schemas.openxmlformats.org/officeDocument/2006/relationships/hyperlink" Target="mailto:xxxx@swisshelicopter.ch" TargetMode="External"/><Relationship Id="rId21" Type="http://schemas.openxmlformats.org/officeDocument/2006/relationships/ctrlProp" Target="../ctrlProps/ctrlProp10.xml"/><Relationship Id="rId34" Type="http://schemas.openxmlformats.org/officeDocument/2006/relationships/ctrlProp" Target="../ctrlProps/ctrlProp23.xml"/><Relationship Id="rId42" Type="http://schemas.openxmlformats.org/officeDocument/2006/relationships/ctrlProp" Target="../ctrlProps/ctrlProp31.xml"/><Relationship Id="rId7" Type="http://schemas.openxmlformats.org/officeDocument/2006/relationships/drawing" Target="../drawings/drawing1.xml"/><Relationship Id="rId12" Type="http://schemas.openxmlformats.org/officeDocument/2006/relationships/ctrlProp" Target="../ctrlProps/ctrlProp1.xml"/><Relationship Id="rId17" Type="http://schemas.openxmlformats.org/officeDocument/2006/relationships/ctrlProp" Target="../ctrlProps/ctrlProp6.xml"/><Relationship Id="rId25" Type="http://schemas.openxmlformats.org/officeDocument/2006/relationships/ctrlProp" Target="../ctrlProps/ctrlProp14.xml"/><Relationship Id="rId33" Type="http://schemas.openxmlformats.org/officeDocument/2006/relationships/ctrlProp" Target="../ctrlProps/ctrlProp22.xml"/><Relationship Id="rId38" Type="http://schemas.openxmlformats.org/officeDocument/2006/relationships/ctrlProp" Target="../ctrlProps/ctrlProp27.xml"/><Relationship Id="rId2" Type="http://schemas.openxmlformats.org/officeDocument/2006/relationships/hyperlink" Target="mailto:xxxx@swisshelicopter.ch" TargetMode="External"/><Relationship Id="rId16" Type="http://schemas.openxmlformats.org/officeDocument/2006/relationships/ctrlProp" Target="../ctrlProps/ctrlProp5.xml"/><Relationship Id="rId20" Type="http://schemas.openxmlformats.org/officeDocument/2006/relationships/ctrlProp" Target="../ctrlProps/ctrlProp9.xml"/><Relationship Id="rId29" Type="http://schemas.openxmlformats.org/officeDocument/2006/relationships/ctrlProp" Target="../ctrlProps/ctrlProp18.xml"/><Relationship Id="rId41" Type="http://schemas.openxmlformats.org/officeDocument/2006/relationships/ctrlProp" Target="../ctrlProps/ctrlProp30.xml"/><Relationship Id="rId1" Type="http://schemas.openxmlformats.org/officeDocument/2006/relationships/hyperlink" Target="mailto:xxxx@swisshelicopter.ch" TargetMode="External"/><Relationship Id="rId6" Type="http://schemas.openxmlformats.org/officeDocument/2006/relationships/printerSettings" Target="../printerSettings/printerSettings1.bin"/><Relationship Id="rId11" Type="http://schemas.openxmlformats.org/officeDocument/2006/relationships/image" Target="../media/image1.emf"/><Relationship Id="rId24" Type="http://schemas.openxmlformats.org/officeDocument/2006/relationships/ctrlProp" Target="../ctrlProps/ctrlProp13.xml"/><Relationship Id="rId32" Type="http://schemas.openxmlformats.org/officeDocument/2006/relationships/ctrlProp" Target="../ctrlProps/ctrlProp21.xml"/><Relationship Id="rId37" Type="http://schemas.openxmlformats.org/officeDocument/2006/relationships/ctrlProp" Target="../ctrlProps/ctrlProp26.xml"/><Relationship Id="rId40" Type="http://schemas.openxmlformats.org/officeDocument/2006/relationships/ctrlProp" Target="../ctrlProps/ctrlProp29.xml"/><Relationship Id="rId5" Type="http://schemas.openxmlformats.org/officeDocument/2006/relationships/hyperlink" Target="mailto:xxxx@swisshelicopter.ch" TargetMode="External"/><Relationship Id="rId15" Type="http://schemas.openxmlformats.org/officeDocument/2006/relationships/ctrlProp" Target="../ctrlProps/ctrlProp4.xml"/><Relationship Id="rId23" Type="http://schemas.openxmlformats.org/officeDocument/2006/relationships/ctrlProp" Target="../ctrlProps/ctrlProp12.xml"/><Relationship Id="rId28" Type="http://schemas.openxmlformats.org/officeDocument/2006/relationships/ctrlProp" Target="../ctrlProps/ctrlProp17.xml"/><Relationship Id="rId36" Type="http://schemas.openxmlformats.org/officeDocument/2006/relationships/ctrlProp" Target="../ctrlProps/ctrlProp25.xml"/><Relationship Id="rId10" Type="http://schemas.openxmlformats.org/officeDocument/2006/relationships/control" Target="../activeX/activeX1.xml"/><Relationship Id="rId19" Type="http://schemas.openxmlformats.org/officeDocument/2006/relationships/ctrlProp" Target="../ctrlProps/ctrlProp8.xml"/><Relationship Id="rId31" Type="http://schemas.openxmlformats.org/officeDocument/2006/relationships/ctrlProp" Target="../ctrlProps/ctrlProp20.xml"/><Relationship Id="rId44" Type="http://schemas.openxmlformats.org/officeDocument/2006/relationships/ctrlProp" Target="../ctrlProps/ctrlProp33.xml"/><Relationship Id="rId4" Type="http://schemas.openxmlformats.org/officeDocument/2006/relationships/hyperlink" Target="mailto:xxxx@swisshelicopter.ch" TargetMode="External"/><Relationship Id="rId9" Type="http://schemas.openxmlformats.org/officeDocument/2006/relationships/vmlDrawing" Target="../drawings/vmlDrawing2.vml"/><Relationship Id="rId14" Type="http://schemas.openxmlformats.org/officeDocument/2006/relationships/ctrlProp" Target="../ctrlProps/ctrlProp3.xml"/><Relationship Id="rId22" Type="http://schemas.openxmlformats.org/officeDocument/2006/relationships/ctrlProp" Target="../ctrlProps/ctrlProp11.xml"/><Relationship Id="rId27" Type="http://schemas.openxmlformats.org/officeDocument/2006/relationships/ctrlProp" Target="../ctrlProps/ctrlProp16.xml"/><Relationship Id="rId30" Type="http://schemas.openxmlformats.org/officeDocument/2006/relationships/ctrlProp" Target="../ctrlProps/ctrlProp19.xml"/><Relationship Id="rId35" Type="http://schemas.openxmlformats.org/officeDocument/2006/relationships/ctrlProp" Target="../ctrlProps/ctrlProp24.xml"/><Relationship Id="rId43" Type="http://schemas.openxmlformats.org/officeDocument/2006/relationships/ctrlProp" Target="../ctrlProps/ctrlProp3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22BF5-1D08-4A22-B6A5-CD3E26E7CFED}">
  <sheetPr codeName="Tabelle1"/>
  <dimension ref="A2:U159"/>
  <sheetViews>
    <sheetView tabSelected="1" view="pageBreakPreview" zoomScale="90" zoomScaleNormal="60" zoomScaleSheetLayoutView="90" zoomScalePageLayoutView="110" workbookViewId="0">
      <selection activeCell="E139" sqref="E139"/>
    </sheetView>
  </sheetViews>
  <sheetFormatPr baseColWidth="10" defaultColWidth="11.453125" defaultRowHeight="12.5" x14ac:dyDescent="0.25"/>
  <cols>
    <col min="1" max="1" width="4.7265625" customWidth="1"/>
    <col min="2" max="2" width="9" customWidth="1"/>
    <col min="3" max="3" width="8.54296875" customWidth="1"/>
    <col min="4" max="4" width="8.81640625" style="53" customWidth="1"/>
    <col min="5" max="5" width="14.453125" bestFit="1" customWidth="1"/>
    <col min="6" max="6" width="13.7265625" bestFit="1" customWidth="1"/>
    <col min="7" max="9" width="10.7265625" customWidth="1"/>
    <col min="10" max="10" width="7.54296875" customWidth="1"/>
    <col min="11" max="12" width="7" customWidth="1"/>
    <col min="23" max="23" width="15.453125" customWidth="1"/>
  </cols>
  <sheetData>
    <row r="2" spans="1:21" x14ac:dyDescent="0.25">
      <c r="A2" t="s">
        <v>31</v>
      </c>
    </row>
    <row r="3" spans="1:21" ht="13" thickBot="1" x14ac:dyDescent="0.3"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</row>
    <row r="4" spans="1:21" ht="14" x14ac:dyDescent="0.3">
      <c r="A4" s="80" t="s">
        <v>26</v>
      </c>
      <c r="B4" s="81"/>
      <c r="C4" s="105" t="s">
        <v>30</v>
      </c>
      <c r="D4" s="82"/>
      <c r="E4" s="81"/>
      <c r="F4" s="81" t="s">
        <v>32</v>
      </c>
      <c r="G4" s="154" t="s">
        <v>102</v>
      </c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</row>
    <row r="5" spans="1:21" x14ac:dyDescent="0.25">
      <c r="A5" s="84"/>
      <c r="B5" s="85"/>
      <c r="C5" s="85"/>
      <c r="D5" s="86"/>
      <c r="E5" s="85"/>
      <c r="F5" s="85"/>
      <c r="G5" s="87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</row>
    <row r="6" spans="1:21" x14ac:dyDescent="0.25">
      <c r="A6" s="84" t="s">
        <v>33</v>
      </c>
      <c r="B6" s="85"/>
      <c r="C6" s="145"/>
      <c r="D6" s="145"/>
      <c r="E6" s="85"/>
      <c r="F6" s="85" t="s">
        <v>34</v>
      </c>
      <c r="G6" s="106"/>
      <c r="J6" s="85"/>
      <c r="K6" s="85"/>
      <c r="L6" s="85"/>
      <c r="M6" s="146"/>
      <c r="N6" s="146"/>
      <c r="O6" s="146"/>
      <c r="P6" s="146"/>
      <c r="Q6" s="146"/>
      <c r="R6" s="146"/>
      <c r="S6" s="85"/>
      <c r="T6" s="85"/>
      <c r="U6" s="85"/>
    </row>
    <row r="7" spans="1:21" x14ac:dyDescent="0.25">
      <c r="A7" s="84"/>
      <c r="B7" s="85"/>
      <c r="C7" s="85"/>
      <c r="D7" s="86"/>
      <c r="E7" s="85"/>
      <c r="F7" s="85"/>
      <c r="G7" s="87"/>
      <c r="J7" s="147"/>
      <c r="K7" s="148"/>
      <c r="L7" s="149"/>
      <c r="M7" s="150"/>
      <c r="N7" s="150"/>
      <c r="O7" s="146"/>
      <c r="P7" s="146"/>
      <c r="Q7" s="146"/>
      <c r="R7" s="146"/>
      <c r="S7" s="85"/>
      <c r="T7" s="85"/>
      <c r="U7" s="85"/>
    </row>
    <row r="8" spans="1:21" x14ac:dyDescent="0.25">
      <c r="A8" s="84"/>
      <c r="B8" s="85"/>
      <c r="C8" s="85"/>
      <c r="D8" s="86"/>
      <c r="E8" s="85"/>
      <c r="F8" s="85"/>
      <c r="G8" s="87"/>
      <c r="J8" s="147"/>
      <c r="K8" s="148"/>
      <c r="L8" s="149"/>
      <c r="M8" s="150"/>
      <c r="N8" s="150"/>
      <c r="O8" s="146"/>
      <c r="P8" s="146"/>
      <c r="Q8" s="146"/>
      <c r="R8" s="146"/>
      <c r="S8" s="85"/>
      <c r="T8" s="85"/>
      <c r="U8" s="85"/>
    </row>
    <row r="9" spans="1:21" ht="13" thickBot="1" x14ac:dyDescent="0.3">
      <c r="A9" s="88" t="s">
        <v>46</v>
      </c>
      <c r="B9" s="89"/>
      <c r="C9" s="89"/>
      <c r="D9" s="90"/>
      <c r="E9" s="89"/>
      <c r="F9" s="89"/>
      <c r="G9" s="91"/>
      <c r="J9" s="147"/>
      <c r="K9" s="148"/>
      <c r="L9" s="149"/>
      <c r="M9" s="150"/>
      <c r="N9" s="150"/>
      <c r="O9" s="146"/>
      <c r="P9" s="146"/>
      <c r="Q9" s="146"/>
      <c r="R9" s="146"/>
      <c r="S9" s="85"/>
      <c r="T9" s="85"/>
      <c r="U9" s="85"/>
    </row>
    <row r="10" spans="1:21" x14ac:dyDescent="0.25">
      <c r="J10" s="147"/>
      <c r="K10" s="148"/>
      <c r="L10" s="149"/>
      <c r="M10" s="150"/>
      <c r="N10" s="150"/>
      <c r="O10" s="146"/>
      <c r="P10" s="146"/>
      <c r="Q10" s="146"/>
      <c r="R10" s="146"/>
      <c r="S10" s="85"/>
      <c r="T10" s="85"/>
      <c r="U10" s="85"/>
    </row>
    <row r="11" spans="1:21" ht="13" thickBot="1" x14ac:dyDescent="0.3">
      <c r="J11" s="147"/>
      <c r="K11" s="148"/>
      <c r="L11" s="149"/>
      <c r="M11" s="150"/>
      <c r="N11" s="150"/>
      <c r="O11" s="146"/>
      <c r="P11" s="146"/>
      <c r="Q11" s="146"/>
      <c r="R11" s="146"/>
      <c r="S11" s="85"/>
      <c r="T11" s="85"/>
      <c r="U11" s="85"/>
    </row>
    <row r="12" spans="1:21" x14ac:dyDescent="0.25">
      <c r="A12" s="80" t="s">
        <v>35</v>
      </c>
      <c r="B12" s="81"/>
      <c r="C12" s="81" t="s">
        <v>36</v>
      </c>
      <c r="D12" s="143"/>
      <c r="E12" s="143"/>
      <c r="F12" s="81" t="s">
        <v>37</v>
      </c>
      <c r="G12" s="105"/>
      <c r="H12" s="81" t="s">
        <v>38</v>
      </c>
      <c r="I12" s="105"/>
      <c r="J12" s="147"/>
      <c r="K12" s="148"/>
      <c r="L12" s="149"/>
      <c r="M12" s="150"/>
      <c r="N12" s="150"/>
      <c r="O12" s="146"/>
      <c r="P12" s="146"/>
      <c r="Q12" s="146"/>
      <c r="R12" s="146"/>
      <c r="S12" s="85"/>
      <c r="T12" s="85"/>
      <c r="U12" s="85"/>
    </row>
    <row r="13" spans="1:21" x14ac:dyDescent="0.25">
      <c r="A13" s="84"/>
      <c r="B13" s="85"/>
      <c r="C13" s="85"/>
      <c r="D13" s="86"/>
      <c r="E13" s="85"/>
      <c r="F13" s="85"/>
      <c r="G13" s="85"/>
      <c r="H13" s="85"/>
      <c r="I13" s="85"/>
      <c r="J13" s="147"/>
      <c r="K13" s="148"/>
      <c r="L13" s="149"/>
      <c r="M13" s="150"/>
      <c r="N13" s="150"/>
      <c r="O13" s="146"/>
      <c r="P13" s="146"/>
      <c r="Q13" s="146"/>
      <c r="R13" s="146"/>
      <c r="S13" s="85"/>
      <c r="T13" s="85"/>
      <c r="U13" s="85"/>
    </row>
    <row r="14" spans="1:21" x14ac:dyDescent="0.25">
      <c r="A14" s="84" t="s">
        <v>39</v>
      </c>
      <c r="B14" s="85"/>
      <c r="C14" s="144"/>
      <c r="D14" s="144"/>
      <c r="E14" s="144"/>
      <c r="F14" s="144"/>
      <c r="G14" s="144"/>
      <c r="H14" s="144"/>
      <c r="I14" s="144"/>
      <c r="J14" s="147"/>
      <c r="K14" s="148"/>
      <c r="L14" s="149"/>
      <c r="M14" s="150"/>
      <c r="N14" s="150"/>
      <c r="O14" s="146"/>
      <c r="P14" s="146"/>
      <c r="Q14" s="146"/>
      <c r="R14" s="146"/>
      <c r="S14" s="85"/>
      <c r="T14" s="85"/>
      <c r="U14" s="85"/>
    </row>
    <row r="15" spans="1:21" x14ac:dyDescent="0.25">
      <c r="A15" s="84"/>
      <c r="B15" s="85"/>
      <c r="C15" s="85"/>
      <c r="D15" s="86"/>
      <c r="E15" s="85"/>
      <c r="F15" s="85"/>
      <c r="G15" s="85"/>
      <c r="H15" s="85"/>
      <c r="I15" s="85"/>
      <c r="J15" s="147"/>
      <c r="K15" s="148"/>
      <c r="L15" s="149"/>
      <c r="M15" s="150"/>
      <c r="N15" s="150"/>
      <c r="O15" s="146"/>
      <c r="P15" s="146"/>
      <c r="Q15" s="146"/>
      <c r="R15" s="146"/>
      <c r="S15" s="85"/>
      <c r="T15" s="85"/>
      <c r="U15" s="85"/>
    </row>
    <row r="16" spans="1:21" ht="13" thickBot="1" x14ac:dyDescent="0.3">
      <c r="A16" s="88" t="s">
        <v>40</v>
      </c>
      <c r="B16" s="89"/>
      <c r="C16" s="107"/>
      <c r="D16" s="90"/>
      <c r="E16" s="89"/>
      <c r="F16" s="89"/>
      <c r="G16" s="89"/>
      <c r="H16" s="89"/>
      <c r="I16" s="89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</row>
    <row r="17" spans="1:21" x14ac:dyDescent="0.25"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</row>
    <row r="18" spans="1:21" ht="13" thickBot="1" x14ac:dyDescent="0.3">
      <c r="J18" s="85"/>
      <c r="K18" s="150"/>
      <c r="L18" s="150"/>
      <c r="M18" s="150"/>
      <c r="N18" s="150"/>
      <c r="O18" s="150"/>
      <c r="P18" s="150"/>
      <c r="Q18" s="150"/>
      <c r="R18" s="150"/>
      <c r="S18" s="85"/>
      <c r="T18" s="85"/>
      <c r="U18" s="85"/>
    </row>
    <row r="19" spans="1:21" ht="38.25" customHeight="1" x14ac:dyDescent="0.25">
      <c r="A19" s="156" t="s">
        <v>47</v>
      </c>
      <c r="B19" s="157"/>
      <c r="C19" s="158" t="s">
        <v>54</v>
      </c>
      <c r="D19" s="159" t="s">
        <v>48</v>
      </c>
      <c r="E19" s="160" t="s">
        <v>64</v>
      </c>
      <c r="J19" s="151"/>
      <c r="K19" s="152"/>
      <c r="L19" s="152"/>
      <c r="M19" s="152"/>
      <c r="N19" s="152"/>
      <c r="O19" s="152"/>
      <c r="P19" s="152"/>
      <c r="Q19" s="152"/>
      <c r="R19" s="152"/>
      <c r="S19" s="85"/>
      <c r="T19" s="85"/>
      <c r="U19" s="85"/>
    </row>
    <row r="20" spans="1:21" x14ac:dyDescent="0.25">
      <c r="A20" s="161" t="s">
        <v>49</v>
      </c>
      <c r="B20" s="162"/>
      <c r="C20" s="129">
        <v>40</v>
      </c>
      <c r="D20" s="71">
        <v>2.7777777777777776E-2</v>
      </c>
      <c r="E20" s="108">
        <f>$C$20*D20*24</f>
        <v>26.666666666666668</v>
      </c>
      <c r="J20" s="85"/>
      <c r="K20" s="150"/>
      <c r="L20" s="150"/>
      <c r="M20" s="150"/>
      <c r="N20" s="150"/>
      <c r="O20" s="150"/>
      <c r="P20" s="150"/>
      <c r="Q20" s="150"/>
      <c r="R20" s="150"/>
      <c r="S20" s="85"/>
      <c r="T20" s="85"/>
      <c r="U20" s="85"/>
    </row>
    <row r="21" spans="1:21" x14ac:dyDescent="0.25">
      <c r="A21" s="161" t="s">
        <v>50</v>
      </c>
      <c r="B21" s="162"/>
      <c r="C21" s="130"/>
      <c r="D21" s="71">
        <v>6.9444444444444441E-3</v>
      </c>
      <c r="E21" s="108">
        <f>$C$20*D21*24</f>
        <v>6.666666666666667</v>
      </c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</row>
    <row r="22" spans="1:21" x14ac:dyDescent="0.25">
      <c r="A22" s="161" t="s">
        <v>51</v>
      </c>
      <c r="B22" s="162"/>
      <c r="C22" s="130"/>
      <c r="D22" s="71">
        <v>1.3888888888888888E-2</v>
      </c>
      <c r="E22" s="77">
        <f>$C$20*D22*24</f>
        <v>13.333333333333334</v>
      </c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</row>
    <row r="23" spans="1:21" x14ac:dyDescent="0.25">
      <c r="A23" s="161" t="s">
        <v>52</v>
      </c>
      <c r="B23" s="162"/>
      <c r="C23" s="130"/>
      <c r="D23" s="71">
        <f>D20+D21+D22</f>
        <v>4.8611111111111112E-2</v>
      </c>
      <c r="E23" s="77">
        <f>E20+E21+E22</f>
        <v>46.666666666666671</v>
      </c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</row>
    <row r="24" spans="1:21" ht="13" thickBot="1" x14ac:dyDescent="0.3">
      <c r="A24" s="161" t="s">
        <v>103</v>
      </c>
      <c r="B24" s="162"/>
      <c r="C24" s="130"/>
      <c r="D24" s="72">
        <v>6.9444444444444441E-3</v>
      </c>
      <c r="E24" s="109">
        <f>$C$20*D24*24</f>
        <v>6.666666666666667</v>
      </c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</row>
    <row r="25" spans="1:21" ht="13" thickBot="1" x14ac:dyDescent="0.3">
      <c r="A25" s="163" t="s">
        <v>53</v>
      </c>
      <c r="B25" s="164"/>
      <c r="C25" s="131"/>
      <c r="D25" s="73">
        <f>D24+D23</f>
        <v>5.5555555555555552E-2</v>
      </c>
      <c r="E25" s="70">
        <f>E23+E24</f>
        <v>53.333333333333336</v>
      </c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</row>
    <row r="26" spans="1:21" x14ac:dyDescent="0.25">
      <c r="J26" s="146"/>
      <c r="K26" s="146"/>
      <c r="L26" s="146"/>
      <c r="M26" s="146"/>
      <c r="N26" s="146"/>
      <c r="O26" s="146"/>
      <c r="P26" s="146"/>
      <c r="Q26" s="146"/>
      <c r="R26" s="146"/>
      <c r="S26" s="85"/>
      <c r="T26" s="85"/>
      <c r="U26" s="85"/>
    </row>
    <row r="27" spans="1:21" x14ac:dyDescent="0.25">
      <c r="J27" s="146"/>
      <c r="K27" s="146"/>
      <c r="L27" s="146"/>
      <c r="M27" s="146"/>
      <c r="N27" s="146"/>
      <c r="O27" s="146"/>
      <c r="P27" s="146"/>
      <c r="Q27" s="146"/>
      <c r="R27" s="146"/>
      <c r="S27" s="85"/>
      <c r="T27" s="85"/>
      <c r="U27" s="85"/>
    </row>
    <row r="28" spans="1:21" x14ac:dyDescent="0.25">
      <c r="A28" t="s">
        <v>55</v>
      </c>
      <c r="J28" s="146"/>
      <c r="K28" s="146"/>
      <c r="L28" s="146"/>
      <c r="M28" s="146"/>
      <c r="N28" s="146"/>
      <c r="O28" s="146"/>
      <c r="P28" s="146"/>
      <c r="Q28" s="146"/>
      <c r="R28" s="146"/>
      <c r="S28" s="85"/>
      <c r="T28" s="85"/>
      <c r="U28" s="85"/>
    </row>
    <row r="29" spans="1:21" ht="13" thickBot="1" x14ac:dyDescent="0.3"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</row>
    <row r="30" spans="1:21" ht="13" thickBot="1" x14ac:dyDescent="0.3">
      <c r="A30" s="123" t="s">
        <v>56</v>
      </c>
      <c r="B30" s="124"/>
      <c r="C30" s="79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</row>
    <row r="31" spans="1:21" ht="18" x14ac:dyDescent="0.4">
      <c r="A31" s="121"/>
      <c r="B31" s="122"/>
      <c r="C31" s="78" t="s">
        <v>59</v>
      </c>
      <c r="D31" s="75" t="s">
        <v>58</v>
      </c>
      <c r="E31" s="74" t="s">
        <v>60</v>
      </c>
      <c r="F31" s="76" t="s">
        <v>61</v>
      </c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</row>
    <row r="32" spans="1:21" x14ac:dyDescent="0.25">
      <c r="A32" s="117" t="s">
        <v>57</v>
      </c>
      <c r="B32" s="118"/>
      <c r="C32" s="110"/>
      <c r="D32" s="111"/>
      <c r="E32" s="110">
        <v>10</v>
      </c>
      <c r="F32" s="114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</row>
    <row r="33" spans="1:21" x14ac:dyDescent="0.25">
      <c r="A33" s="117" t="s">
        <v>62</v>
      </c>
      <c r="B33" s="118"/>
      <c r="C33" s="110"/>
      <c r="D33" s="111"/>
      <c r="E33" s="110">
        <v>20</v>
      </c>
      <c r="F33" s="114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</row>
    <row r="34" spans="1:21" ht="13" thickBot="1" x14ac:dyDescent="0.3">
      <c r="A34" s="119" t="s">
        <v>63</v>
      </c>
      <c r="B34" s="120"/>
      <c r="C34" s="112"/>
      <c r="D34" s="113"/>
      <c r="E34" s="112"/>
      <c r="F34" s="11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</row>
    <row r="35" spans="1:21" x14ac:dyDescent="0.25"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</row>
    <row r="36" spans="1:21" x14ac:dyDescent="0.25"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</row>
    <row r="37" spans="1:21" ht="13" thickBot="1" x14ac:dyDescent="0.3"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</row>
    <row r="38" spans="1:21" x14ac:dyDescent="0.25">
      <c r="A38" s="80" t="s">
        <v>65</v>
      </c>
      <c r="B38" s="81"/>
      <c r="C38" s="81"/>
      <c r="D38" s="92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</row>
    <row r="39" spans="1:21" x14ac:dyDescent="0.25">
      <c r="A39" s="84"/>
      <c r="B39" s="85"/>
      <c r="C39" s="85"/>
      <c r="D39" s="93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</row>
    <row r="40" spans="1:21" x14ac:dyDescent="0.25">
      <c r="A40" s="84" t="s">
        <v>66</v>
      </c>
      <c r="B40" s="85"/>
      <c r="C40" s="94">
        <f>E25</f>
        <v>53.333333333333336</v>
      </c>
      <c r="D40" s="93" t="s">
        <v>69</v>
      </c>
      <c r="J40" s="85"/>
      <c r="K40" s="85"/>
      <c r="L40" s="153"/>
      <c r="M40" s="85"/>
      <c r="N40" s="85"/>
      <c r="O40" s="85"/>
      <c r="P40" s="85"/>
      <c r="Q40" s="85"/>
      <c r="R40" s="85"/>
      <c r="S40" s="85"/>
      <c r="T40" s="85"/>
      <c r="U40" s="85"/>
    </row>
    <row r="41" spans="1:21" x14ac:dyDescent="0.25">
      <c r="A41" s="84"/>
      <c r="B41" s="85"/>
      <c r="C41" s="85"/>
      <c r="D41" s="93"/>
      <c r="J41" s="85"/>
      <c r="K41" s="85"/>
      <c r="L41" s="153"/>
      <c r="M41" s="85"/>
      <c r="N41" s="85"/>
      <c r="O41" s="85"/>
      <c r="P41" s="85"/>
      <c r="Q41" s="85"/>
      <c r="R41" s="85"/>
      <c r="S41" s="85"/>
      <c r="T41" s="85"/>
      <c r="U41" s="85"/>
    </row>
    <row r="42" spans="1:21" x14ac:dyDescent="0.25">
      <c r="A42" s="84" t="s">
        <v>67</v>
      </c>
      <c r="B42" s="85"/>
      <c r="C42" s="94">
        <f>E72</f>
        <v>638.74666666666667</v>
      </c>
      <c r="D42" s="93" t="s">
        <v>70</v>
      </c>
      <c r="J42" s="85"/>
      <c r="K42" s="85"/>
      <c r="L42" s="153"/>
      <c r="M42" s="85"/>
      <c r="N42" s="85"/>
      <c r="O42" s="85"/>
      <c r="P42" s="85"/>
      <c r="Q42" s="85"/>
      <c r="R42" s="85"/>
      <c r="S42" s="85"/>
      <c r="T42" s="85"/>
      <c r="U42" s="85"/>
    </row>
    <row r="43" spans="1:21" x14ac:dyDescent="0.25">
      <c r="A43" s="84"/>
      <c r="B43" s="85"/>
      <c r="C43" s="85"/>
      <c r="D43" s="93"/>
      <c r="J43" s="85"/>
      <c r="K43" s="85"/>
      <c r="L43" s="153"/>
      <c r="M43" s="85"/>
      <c r="N43" s="85"/>
      <c r="O43" s="85"/>
      <c r="P43" s="85"/>
      <c r="Q43" s="85"/>
      <c r="R43" s="85"/>
      <c r="S43" s="85"/>
      <c r="T43" s="85"/>
      <c r="U43" s="85"/>
    </row>
    <row r="44" spans="1:21" ht="13" thickBot="1" x14ac:dyDescent="0.3">
      <c r="A44" s="88" t="s">
        <v>68</v>
      </c>
      <c r="B44" s="89"/>
      <c r="C44" s="107"/>
      <c r="D44" s="95" t="s">
        <v>71</v>
      </c>
      <c r="L44" s="103"/>
    </row>
    <row r="45" spans="1:21" ht="13" thickBot="1" x14ac:dyDescent="0.3"/>
    <row r="46" spans="1:21" x14ac:dyDescent="0.25">
      <c r="A46" s="80" t="s">
        <v>72</v>
      </c>
      <c r="B46" s="81"/>
      <c r="C46" s="81"/>
      <c r="D46" s="82"/>
      <c r="E46" s="81"/>
      <c r="F46" s="81"/>
      <c r="G46" s="83"/>
    </row>
    <row r="47" spans="1:21" x14ac:dyDescent="0.25">
      <c r="A47" s="84"/>
      <c r="B47" s="85"/>
      <c r="C47" s="85"/>
      <c r="D47" s="86"/>
      <c r="E47" s="85"/>
      <c r="F47" s="85"/>
      <c r="G47" s="87"/>
    </row>
    <row r="48" spans="1:21" x14ac:dyDescent="0.25">
      <c r="A48" s="117" t="s">
        <v>73</v>
      </c>
      <c r="B48" s="118"/>
      <c r="C48" s="118"/>
      <c r="D48" s="127" t="s">
        <v>74</v>
      </c>
      <c r="E48" s="127"/>
      <c r="F48" s="127" t="s">
        <v>75</v>
      </c>
      <c r="G48" s="128"/>
    </row>
    <row r="49" spans="1:10" ht="13" thickBot="1" x14ac:dyDescent="0.3">
      <c r="A49" s="125"/>
      <c r="B49" s="126"/>
      <c r="C49" s="126"/>
      <c r="D49" s="132"/>
      <c r="E49" s="132"/>
      <c r="F49" s="132"/>
      <c r="G49" s="133"/>
    </row>
    <row r="50" spans="1:10" ht="13" thickBot="1" x14ac:dyDescent="0.3">
      <c r="A50" s="125"/>
      <c r="B50" s="126"/>
      <c r="C50" s="126"/>
      <c r="D50" s="132"/>
      <c r="E50" s="132"/>
      <c r="F50" s="132"/>
      <c r="G50" s="133"/>
    </row>
    <row r="51" spans="1:10" ht="13" thickBot="1" x14ac:dyDescent="0.3">
      <c r="A51" s="125"/>
      <c r="B51" s="126"/>
      <c r="C51" s="126"/>
      <c r="D51" s="132"/>
      <c r="E51" s="132"/>
      <c r="F51" s="132"/>
      <c r="G51" s="133"/>
    </row>
    <row r="52" spans="1:10" ht="13" thickBot="1" x14ac:dyDescent="0.3">
      <c r="A52" s="125"/>
      <c r="B52" s="126"/>
      <c r="C52" s="126"/>
      <c r="D52" s="132"/>
      <c r="E52" s="132"/>
      <c r="F52" s="132"/>
      <c r="G52" s="133"/>
    </row>
    <row r="54" spans="1:10" ht="20" x14ac:dyDescent="0.4">
      <c r="A54" s="116" t="s">
        <v>0</v>
      </c>
      <c r="B54" s="116"/>
      <c r="C54" s="116"/>
      <c r="D54" s="116"/>
      <c r="E54" s="116"/>
      <c r="F54" s="116"/>
      <c r="G54" s="1" t="str">
        <f>C4</f>
        <v>HB-ZLS</v>
      </c>
      <c r="H54" s="116"/>
      <c r="I54" s="116"/>
      <c r="J54" s="2" t="s">
        <v>2</v>
      </c>
    </row>
    <row r="55" spans="1:10" x14ac:dyDescent="0.25">
      <c r="D55"/>
    </row>
    <row r="57" spans="1:10" s="8" customFormat="1" ht="40" customHeight="1" x14ac:dyDescent="0.25">
      <c r="A57" s="3"/>
      <c r="B57" s="4"/>
      <c r="C57" s="4"/>
      <c r="D57" s="5"/>
      <c r="E57" s="6" t="s">
        <v>3</v>
      </c>
      <c r="F57" s="6" t="s">
        <v>4</v>
      </c>
      <c r="G57" s="7" t="s">
        <v>5</v>
      </c>
      <c r="H57" s="6" t="s">
        <v>6</v>
      </c>
      <c r="I57" s="6" t="s">
        <v>5</v>
      </c>
    </row>
    <row r="58" spans="1:10" x14ac:dyDescent="0.25">
      <c r="A58" s="9" t="s">
        <v>7</v>
      </c>
      <c r="B58" s="10"/>
      <c r="C58" s="10"/>
      <c r="D58" s="11"/>
      <c r="E58" s="12">
        <f>IF(C4&lt;&gt;"",VLOOKUP(C4,Database!$B$6:$C$12,2,FALSE),"")</f>
        <v>440.4</v>
      </c>
      <c r="F58" s="13">
        <f>IF(C4&lt;&gt;"",VLOOKUP(C4,Database!$D$6:$E$12,2,FALSE),"")</f>
        <v>2208</v>
      </c>
      <c r="G58" s="13">
        <f>E58*F58</f>
        <v>972403.19999999995</v>
      </c>
      <c r="H58" s="13">
        <f>IF(C4&lt;&gt;"",VLOOKUP(C4,Database!$F$6:$G$12,2,FALSE),"")</f>
        <v>-4</v>
      </c>
      <c r="I58" s="13">
        <f>E58*H58</f>
        <v>-1761.6</v>
      </c>
    </row>
    <row r="59" spans="1:10" x14ac:dyDescent="0.25">
      <c r="A59" s="14" t="s">
        <v>8</v>
      </c>
      <c r="B59" s="15"/>
      <c r="C59" s="16"/>
      <c r="D59" s="11"/>
      <c r="E59" s="17">
        <v>85</v>
      </c>
      <c r="F59" s="18">
        <v>1300</v>
      </c>
      <c r="G59" s="18">
        <f>E59*F59</f>
        <v>110500</v>
      </c>
      <c r="H59" s="18">
        <v>320</v>
      </c>
      <c r="I59" s="18">
        <f>E59*H59</f>
        <v>27200</v>
      </c>
    </row>
    <row r="60" spans="1:10" x14ac:dyDescent="0.25">
      <c r="A60" s="9" t="s">
        <v>9</v>
      </c>
      <c r="B60" s="14"/>
      <c r="C60" s="14"/>
      <c r="D60" s="19"/>
      <c r="E60" s="20">
        <v>75</v>
      </c>
      <c r="F60" s="13">
        <v>1300</v>
      </c>
      <c r="G60" s="18">
        <f t="shared" ref="G60:G65" si="0">E60*F60</f>
        <v>97500</v>
      </c>
      <c r="H60" s="13">
        <v>-280</v>
      </c>
      <c r="I60" s="18">
        <f t="shared" ref="I60:I65" si="1">E60*H60</f>
        <v>-21000</v>
      </c>
    </row>
    <row r="61" spans="1:10" x14ac:dyDescent="0.25">
      <c r="A61" s="9" t="s">
        <v>10</v>
      </c>
      <c r="B61" s="14"/>
      <c r="C61" s="14"/>
      <c r="D61" s="19"/>
      <c r="E61" s="20"/>
      <c r="F61" s="13">
        <v>1854</v>
      </c>
      <c r="G61" s="18">
        <f t="shared" si="0"/>
        <v>0</v>
      </c>
      <c r="H61" s="13">
        <v>323</v>
      </c>
      <c r="I61" s="18">
        <f t="shared" si="1"/>
        <v>0</v>
      </c>
    </row>
    <row r="62" spans="1:10" x14ac:dyDescent="0.25">
      <c r="A62" s="14" t="s">
        <v>11</v>
      </c>
      <c r="B62" s="15"/>
      <c r="C62" s="16"/>
      <c r="D62" s="11"/>
      <c r="E62" s="17"/>
      <c r="F62" s="18">
        <v>325</v>
      </c>
      <c r="G62" s="18">
        <f t="shared" si="0"/>
        <v>0</v>
      </c>
      <c r="H62" s="18">
        <v>0</v>
      </c>
      <c r="I62" s="18">
        <f t="shared" si="1"/>
        <v>0</v>
      </c>
    </row>
    <row r="63" spans="1:10" x14ac:dyDescent="0.25">
      <c r="A63" s="9" t="s">
        <v>12</v>
      </c>
      <c r="B63" s="14"/>
      <c r="C63" s="14"/>
      <c r="D63" s="21" t="b">
        <v>0</v>
      </c>
      <c r="E63" s="22">
        <f>IF(D63,-5.5,0)</f>
        <v>0</v>
      </c>
      <c r="F63" s="13">
        <v>1300</v>
      </c>
      <c r="G63" s="18">
        <f t="shared" si="0"/>
        <v>0</v>
      </c>
      <c r="H63" s="13">
        <v>-280</v>
      </c>
      <c r="I63" s="18">
        <f t="shared" si="1"/>
        <v>0</v>
      </c>
    </row>
    <row r="64" spans="1:10" x14ac:dyDescent="0.25">
      <c r="A64" s="9" t="s">
        <v>13</v>
      </c>
      <c r="B64" s="14"/>
      <c r="C64" s="14"/>
      <c r="D64" s="21" t="b">
        <v>0</v>
      </c>
      <c r="E64" s="22">
        <f>IF(D64,-4.2,0)</f>
        <v>0</v>
      </c>
      <c r="F64" s="13">
        <v>1250</v>
      </c>
      <c r="G64" s="18">
        <f t="shared" si="0"/>
        <v>0</v>
      </c>
      <c r="H64" s="13">
        <v>600</v>
      </c>
      <c r="I64" s="18">
        <f t="shared" si="1"/>
        <v>0</v>
      </c>
    </row>
    <row r="65" spans="1:10" ht="13" thickBot="1" x14ac:dyDescent="0.3">
      <c r="A65" s="9" t="s">
        <v>14</v>
      </c>
      <c r="B65" s="14"/>
      <c r="C65" s="14"/>
      <c r="D65" s="21" t="b">
        <v>0</v>
      </c>
      <c r="E65" s="23">
        <f>IF(D65,-4.2,0)</f>
        <v>0</v>
      </c>
      <c r="F65" s="13">
        <v>1250</v>
      </c>
      <c r="G65" s="18">
        <f t="shared" si="0"/>
        <v>0</v>
      </c>
      <c r="H65" s="13">
        <v>-600</v>
      </c>
      <c r="I65" s="18">
        <f t="shared" si="1"/>
        <v>0</v>
      </c>
    </row>
    <row r="66" spans="1:10" ht="13" x14ac:dyDescent="0.3">
      <c r="A66" s="24"/>
      <c r="B66" s="25"/>
      <c r="C66" s="25"/>
      <c r="D66" s="26"/>
      <c r="E66" s="27"/>
      <c r="F66" s="28" t="s">
        <v>15</v>
      </c>
      <c r="G66" s="29"/>
      <c r="H66" s="30" t="s">
        <v>15</v>
      </c>
      <c r="I66" s="31"/>
    </row>
    <row r="67" spans="1:10" ht="13.5" thickBot="1" x14ac:dyDescent="0.35">
      <c r="A67" s="32" t="s">
        <v>16</v>
      </c>
      <c r="B67" s="33"/>
      <c r="C67" s="33"/>
      <c r="D67" s="34"/>
      <c r="E67" s="35">
        <f>SUM(E58:E65)</f>
        <v>600.4</v>
      </c>
      <c r="F67" s="35">
        <f>G67/E67</f>
        <v>1966.0279813457694</v>
      </c>
      <c r="G67" s="36">
        <f>SUM(G58:G65)</f>
        <v>1180403.2</v>
      </c>
      <c r="H67" s="35">
        <f>I67/E67</f>
        <v>7.3924050632911422</v>
      </c>
      <c r="I67" s="37">
        <f>SUM(I58:I65)</f>
        <v>4438.4000000000015</v>
      </c>
    </row>
    <row r="68" spans="1:10" ht="13" x14ac:dyDescent="0.3">
      <c r="A68" s="10"/>
      <c r="B68" s="16"/>
      <c r="C68" s="16"/>
      <c r="D68" s="38"/>
      <c r="E68" s="34"/>
      <c r="F68" s="39"/>
      <c r="G68" s="40"/>
      <c r="H68" s="39"/>
      <c r="I68" s="41"/>
    </row>
    <row r="69" spans="1:10" x14ac:dyDescent="0.25">
      <c r="A69" s="10" t="s">
        <v>17</v>
      </c>
      <c r="B69" s="10"/>
      <c r="C69" s="10"/>
      <c r="D69" s="17">
        <f>E25</f>
        <v>53.333333333333336</v>
      </c>
      <c r="E69" s="18">
        <f>D69*0.719</f>
        <v>38.346666666666664</v>
      </c>
      <c r="F69" s="13">
        <f>IF(D69&lt;51,1833,IF(D69&gt;150,1903,1886))</f>
        <v>1886</v>
      </c>
      <c r="G69" s="18">
        <f>E69*F69</f>
        <v>72321.813333333324</v>
      </c>
      <c r="H69" s="13">
        <f>IF(D69&lt;51,-313,IF(D69&gt;150,-342,-338))</f>
        <v>-338</v>
      </c>
      <c r="I69" s="18">
        <f>E69*H69</f>
        <v>-12961.173333333332</v>
      </c>
    </row>
    <row r="70" spans="1:10" ht="13" thickBot="1" x14ac:dyDescent="0.3">
      <c r="A70" s="14"/>
      <c r="B70" s="15"/>
      <c r="C70" s="15"/>
      <c r="D70" s="38"/>
      <c r="E70" s="42"/>
      <c r="F70" s="26"/>
      <c r="G70" s="40"/>
      <c r="H70" s="26"/>
      <c r="I70" s="41"/>
    </row>
    <row r="71" spans="1:10" ht="13" x14ac:dyDescent="0.3">
      <c r="A71" s="33"/>
      <c r="B71" s="43"/>
      <c r="C71" s="25"/>
      <c r="D71" s="44">
        <v>0</v>
      </c>
      <c r="E71" s="27">
        <v>13000</v>
      </c>
      <c r="F71" s="45" t="s">
        <v>18</v>
      </c>
      <c r="G71" s="46"/>
      <c r="H71" s="45" t="s">
        <v>18</v>
      </c>
      <c r="I71" s="47"/>
    </row>
    <row r="72" spans="1:10" ht="13.5" thickBot="1" x14ac:dyDescent="0.35">
      <c r="A72" s="48" t="s">
        <v>19</v>
      </c>
      <c r="B72" s="14"/>
      <c r="C72" s="33"/>
      <c r="D72" s="49">
        <f>E72</f>
        <v>638.74666666666667</v>
      </c>
      <c r="E72" s="35">
        <f>E67+E69</f>
        <v>638.74666666666667</v>
      </c>
      <c r="F72" s="35">
        <f>G72/E72</f>
        <v>1961.2235628105036</v>
      </c>
      <c r="G72" s="36">
        <f>G67+G69</f>
        <v>1252725.0133333332</v>
      </c>
      <c r="H72" s="35">
        <f>I72/E72</f>
        <v>-13.342963303135303</v>
      </c>
      <c r="I72" s="50">
        <f>I67+I69</f>
        <v>-8522.7733333333308</v>
      </c>
    </row>
    <row r="73" spans="1:10" x14ac:dyDescent="0.25">
      <c r="B73" s="43"/>
      <c r="C73" s="43"/>
      <c r="D73" s="51"/>
      <c r="E73" s="51"/>
      <c r="G73" s="52"/>
    </row>
    <row r="74" spans="1:10" ht="11.15" customHeight="1" x14ac:dyDescent="0.25">
      <c r="G74" s="52"/>
    </row>
    <row r="75" spans="1:10" ht="11.15" customHeight="1" x14ac:dyDescent="0.25">
      <c r="G75" s="54"/>
      <c r="H75" s="43"/>
    </row>
    <row r="76" spans="1:10" ht="11.15" customHeight="1" x14ac:dyDescent="0.25">
      <c r="G76" s="52"/>
    </row>
    <row r="77" spans="1:10" ht="11.15" customHeight="1" x14ac:dyDescent="0.25">
      <c r="G77" s="52"/>
    </row>
    <row r="78" spans="1:10" ht="11.15" customHeight="1" x14ac:dyDescent="0.35">
      <c r="A78" s="55"/>
      <c r="B78" s="55"/>
      <c r="C78" s="55"/>
      <c r="E78" s="55"/>
      <c r="F78" s="55"/>
      <c r="G78" s="56"/>
      <c r="H78" s="57"/>
      <c r="I78" s="55"/>
    </row>
    <row r="79" spans="1:10" ht="11.15" customHeight="1" x14ac:dyDescent="0.35">
      <c r="G79" s="52"/>
      <c r="H79" s="57"/>
      <c r="I79" s="55"/>
    </row>
    <row r="80" spans="1:10" ht="20.25" customHeight="1" x14ac:dyDescent="0.4">
      <c r="D80" s="58">
        <v>13000</v>
      </c>
      <c r="F80" s="53"/>
      <c r="G80" s="59">
        <v>3000</v>
      </c>
      <c r="J80" s="2" t="s">
        <v>20</v>
      </c>
    </row>
    <row r="81" spans="1:7" ht="11.15" customHeight="1" x14ac:dyDescent="0.25">
      <c r="D81" s="58">
        <f>E81-((F81-E81)/5*3)</f>
        <v>0</v>
      </c>
      <c r="F81" s="53"/>
      <c r="G81" s="59">
        <f>F81+((F81-E81)/5*2)</f>
        <v>0</v>
      </c>
    </row>
    <row r="82" spans="1:7" ht="11.15" customHeight="1" x14ac:dyDescent="0.25">
      <c r="G82" s="52"/>
    </row>
    <row r="83" spans="1:7" ht="11.15" customHeight="1" x14ac:dyDescent="0.25">
      <c r="G83" s="52"/>
    </row>
    <row r="84" spans="1:7" ht="11.15" customHeight="1" x14ac:dyDescent="0.25">
      <c r="C84" s="43"/>
      <c r="D84" s="51"/>
      <c r="G84" s="52"/>
    </row>
    <row r="85" spans="1:7" ht="11.15" customHeight="1" x14ac:dyDescent="0.25">
      <c r="G85" s="52"/>
    </row>
    <row r="86" spans="1:7" ht="11.15" customHeight="1" x14ac:dyDescent="0.25">
      <c r="G86" s="52"/>
    </row>
    <row r="87" spans="1:7" ht="11.15" customHeight="1" x14ac:dyDescent="0.25">
      <c r="G87" s="52"/>
    </row>
    <row r="88" spans="1:7" ht="11.15" customHeight="1" x14ac:dyDescent="0.25">
      <c r="G88" s="52"/>
    </row>
    <row r="89" spans="1:7" x14ac:dyDescent="0.25">
      <c r="G89" s="52"/>
    </row>
    <row r="90" spans="1:7" x14ac:dyDescent="0.25">
      <c r="A90" s="43" t="s">
        <v>21</v>
      </c>
      <c r="B90" s="43" t="s">
        <v>22</v>
      </c>
      <c r="C90" s="58" t="s">
        <v>21</v>
      </c>
      <c r="D90" s="60"/>
      <c r="G90" s="52"/>
    </row>
    <row r="91" spans="1:7" x14ac:dyDescent="0.25">
      <c r="A91" s="61">
        <f>E32</f>
        <v>10</v>
      </c>
      <c r="B91">
        <v>5000</v>
      </c>
      <c r="C91" s="58">
        <f>((5+A91)/17)*21-115</f>
        <v>-96.470588235294116</v>
      </c>
      <c r="D91" s="59">
        <f>C91-27</f>
        <v>-123.47058823529412</v>
      </c>
      <c r="G91" s="52"/>
    </row>
    <row r="92" spans="1:7" x14ac:dyDescent="0.25">
      <c r="A92" s="61">
        <f>E33</f>
        <v>20</v>
      </c>
      <c r="B92">
        <v>10000</v>
      </c>
      <c r="C92" s="58">
        <f>A92</f>
        <v>20</v>
      </c>
      <c r="D92" s="59">
        <f>C92-20</f>
        <v>0</v>
      </c>
      <c r="G92" s="52"/>
    </row>
    <row r="93" spans="1:7" x14ac:dyDescent="0.25">
      <c r="G93" s="52"/>
    </row>
    <row r="94" spans="1:7" x14ac:dyDescent="0.25">
      <c r="E94" s="62"/>
    </row>
    <row r="95" spans="1:7" x14ac:dyDescent="0.25">
      <c r="A95" s="63" t="s">
        <v>23</v>
      </c>
      <c r="B95" s="64" t="s">
        <v>24</v>
      </c>
      <c r="E95" s="62"/>
    </row>
    <row r="96" spans="1:7" x14ac:dyDescent="0.25">
      <c r="A96" s="65">
        <v>0</v>
      </c>
      <c r="B96" s="66">
        <f>E67</f>
        <v>600.4</v>
      </c>
      <c r="E96" s="62"/>
    </row>
    <row r="97" spans="1:9" x14ac:dyDescent="0.25">
      <c r="A97" s="65">
        <v>20</v>
      </c>
      <c r="B97" s="66">
        <f>E67+(20*0.719)</f>
        <v>614.78</v>
      </c>
      <c r="C97" s="62"/>
      <c r="D97" s="60"/>
      <c r="E97" s="62"/>
    </row>
    <row r="98" spans="1:9" x14ac:dyDescent="0.25">
      <c r="A98" s="65">
        <v>40</v>
      </c>
      <c r="B98" s="66">
        <f>E67+(40*0.719)</f>
        <v>629.16</v>
      </c>
      <c r="C98" s="62"/>
      <c r="D98" s="60"/>
      <c r="E98" s="62"/>
    </row>
    <row r="99" spans="1:9" x14ac:dyDescent="0.25">
      <c r="A99" s="65">
        <v>60</v>
      </c>
      <c r="B99" s="66">
        <f>E67+(60*0.719)</f>
        <v>643.54</v>
      </c>
      <c r="C99" s="62"/>
      <c r="D99" s="60"/>
      <c r="E99" s="62"/>
    </row>
    <row r="100" spans="1:9" x14ac:dyDescent="0.25">
      <c r="A100" s="65">
        <v>80</v>
      </c>
      <c r="B100" s="66">
        <f>E67+(80*0.719)</f>
        <v>657.92</v>
      </c>
      <c r="C100" s="62"/>
      <c r="D100" s="60"/>
      <c r="E100" s="62"/>
    </row>
    <row r="101" spans="1:9" x14ac:dyDescent="0.25">
      <c r="A101" s="65">
        <v>100</v>
      </c>
      <c r="B101" s="66">
        <f>E67+(100*0.719)</f>
        <v>672.3</v>
      </c>
      <c r="C101" s="62"/>
      <c r="D101" s="60"/>
      <c r="E101" s="62"/>
    </row>
    <row r="102" spans="1:9" x14ac:dyDescent="0.25">
      <c r="A102" s="65">
        <v>120</v>
      </c>
      <c r="B102" s="66">
        <f>E67+(120*0.719)</f>
        <v>686.68</v>
      </c>
      <c r="C102" s="62"/>
      <c r="D102" s="60"/>
      <c r="E102" s="62"/>
    </row>
    <row r="103" spans="1:9" x14ac:dyDescent="0.25">
      <c r="A103" s="65">
        <v>140</v>
      </c>
      <c r="B103" s="66">
        <f>E67+(140*0.719)</f>
        <v>701.06</v>
      </c>
      <c r="C103" s="62"/>
      <c r="D103" s="60"/>
      <c r="E103" s="62"/>
    </row>
    <row r="104" spans="1:9" x14ac:dyDescent="0.25">
      <c r="A104" s="65">
        <v>160</v>
      </c>
      <c r="B104" s="66">
        <f>E67+(160*0.719)</f>
        <v>715.43999999999994</v>
      </c>
      <c r="C104" s="62"/>
      <c r="D104" s="60"/>
      <c r="E104" s="62"/>
    </row>
    <row r="105" spans="1:9" x14ac:dyDescent="0.25">
      <c r="A105" s="67">
        <v>170</v>
      </c>
      <c r="B105" s="68">
        <f>E67+(170*0.719)</f>
        <v>722.63</v>
      </c>
      <c r="C105" s="62"/>
      <c r="D105" s="60"/>
      <c r="E105" s="62"/>
    </row>
    <row r="108" spans="1:9" x14ac:dyDescent="0.25">
      <c r="D108"/>
    </row>
    <row r="109" spans="1:9" x14ac:dyDescent="0.25">
      <c r="A109" t="s">
        <v>76</v>
      </c>
      <c r="D109"/>
    </row>
    <row r="110" spans="1:9" ht="13" thickBot="1" x14ac:dyDescent="0.3">
      <c r="D110"/>
    </row>
    <row r="111" spans="1:9" x14ac:dyDescent="0.25">
      <c r="A111" s="96" t="s">
        <v>77</v>
      </c>
      <c r="B111" s="74" t="s">
        <v>78</v>
      </c>
      <c r="C111" s="74" t="s">
        <v>79</v>
      </c>
      <c r="D111" s="139"/>
      <c r="E111" s="140"/>
      <c r="F111" s="139" t="s">
        <v>80</v>
      </c>
      <c r="G111" s="141"/>
      <c r="H111" s="141"/>
      <c r="I111" s="142"/>
    </row>
    <row r="112" spans="1:9" x14ac:dyDescent="0.25">
      <c r="A112" s="97"/>
      <c r="B112" s="99"/>
      <c r="C112" s="101"/>
      <c r="D112" s="118" t="s">
        <v>81</v>
      </c>
      <c r="E112" s="118"/>
      <c r="F112" s="127"/>
      <c r="G112" s="127"/>
      <c r="H112" s="127"/>
      <c r="I112" s="128"/>
    </row>
    <row r="113" spans="1:9" x14ac:dyDescent="0.25">
      <c r="A113" s="97"/>
      <c r="B113" s="99"/>
      <c r="C113" s="101"/>
      <c r="D113" s="118" t="s">
        <v>82</v>
      </c>
      <c r="E113" s="118"/>
      <c r="F113" s="127"/>
      <c r="G113" s="127"/>
      <c r="H113" s="127"/>
      <c r="I113" s="128"/>
    </row>
    <row r="114" spans="1:9" x14ac:dyDescent="0.25">
      <c r="A114" s="97"/>
      <c r="B114" s="99"/>
      <c r="C114" s="101"/>
      <c r="D114" s="118" t="s">
        <v>83</v>
      </c>
      <c r="E114" s="118"/>
      <c r="F114" s="127"/>
      <c r="G114" s="127"/>
      <c r="H114" s="127"/>
      <c r="I114" s="128"/>
    </row>
    <row r="115" spans="1:9" x14ac:dyDescent="0.25">
      <c r="A115" s="97"/>
      <c r="B115" s="99"/>
      <c r="C115" s="101"/>
      <c r="D115" s="118" t="s">
        <v>84</v>
      </c>
      <c r="E115" s="118"/>
      <c r="F115" s="127"/>
      <c r="G115" s="127"/>
      <c r="H115" s="127"/>
      <c r="I115" s="128"/>
    </row>
    <row r="116" spans="1:9" x14ac:dyDescent="0.25">
      <c r="A116" s="97"/>
      <c r="B116" s="99"/>
      <c r="C116" s="101"/>
      <c r="D116" s="118" t="s">
        <v>85</v>
      </c>
      <c r="E116" s="118"/>
      <c r="F116" s="127"/>
      <c r="G116" s="127"/>
      <c r="H116" s="127"/>
      <c r="I116" s="128"/>
    </row>
    <row r="117" spans="1:9" x14ac:dyDescent="0.25">
      <c r="A117" s="97"/>
      <c r="B117" s="99"/>
      <c r="C117" s="101"/>
      <c r="D117" s="118" t="s">
        <v>86</v>
      </c>
      <c r="E117" s="118"/>
      <c r="F117" s="127"/>
      <c r="G117" s="127"/>
      <c r="H117" s="127"/>
      <c r="I117" s="128"/>
    </row>
    <row r="118" spans="1:9" x14ac:dyDescent="0.25">
      <c r="A118" s="97"/>
      <c r="B118" s="99"/>
      <c r="C118" s="101"/>
      <c r="D118" s="118" t="s">
        <v>87</v>
      </c>
      <c r="E118" s="118"/>
      <c r="F118" s="127"/>
      <c r="G118" s="127"/>
      <c r="H118" s="127"/>
      <c r="I118" s="128"/>
    </row>
    <row r="119" spans="1:9" x14ac:dyDescent="0.25">
      <c r="A119" s="97"/>
      <c r="B119" s="99"/>
      <c r="C119" s="101"/>
      <c r="D119" s="118" t="s">
        <v>88</v>
      </c>
      <c r="E119" s="118"/>
      <c r="F119" s="127"/>
      <c r="G119" s="127"/>
      <c r="H119" s="127"/>
      <c r="I119" s="128"/>
    </row>
    <row r="120" spans="1:9" ht="13" thickBot="1" x14ac:dyDescent="0.3">
      <c r="A120" s="98"/>
      <c r="B120" s="100"/>
      <c r="C120" s="102"/>
      <c r="D120" s="120" t="s">
        <v>89</v>
      </c>
      <c r="E120" s="120"/>
      <c r="F120" s="137"/>
      <c r="G120" s="137"/>
      <c r="H120" s="137"/>
      <c r="I120" s="138"/>
    </row>
    <row r="121" spans="1:9" x14ac:dyDescent="0.25">
      <c r="D121"/>
    </row>
    <row r="122" spans="1:9" x14ac:dyDescent="0.25">
      <c r="D122"/>
    </row>
    <row r="123" spans="1:9" x14ac:dyDescent="0.25">
      <c r="A123" s="69" t="s">
        <v>90</v>
      </c>
      <c r="B123" s="118" t="s">
        <v>101</v>
      </c>
      <c r="C123" s="118"/>
      <c r="D123" s="118"/>
      <c r="E123" s="118"/>
      <c r="F123" s="118"/>
      <c r="G123" s="118"/>
      <c r="H123" s="118"/>
      <c r="I123" s="118"/>
    </row>
    <row r="124" spans="1:9" x14ac:dyDescent="0.25">
      <c r="A124" s="104" t="s">
        <v>78</v>
      </c>
      <c r="B124" s="134" t="s">
        <v>91</v>
      </c>
      <c r="C124" s="134"/>
      <c r="D124" s="134"/>
      <c r="E124" s="134"/>
      <c r="F124" s="134"/>
      <c r="G124" s="134"/>
      <c r="H124" s="134"/>
      <c r="I124" s="134"/>
    </row>
    <row r="125" spans="1:9" x14ac:dyDescent="0.25">
      <c r="A125" s="69" t="s">
        <v>92</v>
      </c>
      <c r="B125" s="118" t="s">
        <v>93</v>
      </c>
      <c r="C125" s="118"/>
      <c r="D125" s="118"/>
      <c r="E125" s="118"/>
      <c r="F125" s="118"/>
      <c r="G125" s="118"/>
      <c r="H125" s="118"/>
      <c r="I125" s="118"/>
    </row>
    <row r="126" spans="1:9" x14ac:dyDescent="0.25">
      <c r="D126"/>
    </row>
    <row r="127" spans="1:9" x14ac:dyDescent="0.25">
      <c r="D127"/>
    </row>
    <row r="128" spans="1:9" ht="13" thickBot="1" x14ac:dyDescent="0.3">
      <c r="D128"/>
    </row>
    <row r="129" spans="1:9" x14ac:dyDescent="0.25">
      <c r="A129" s="80" t="s">
        <v>94</v>
      </c>
      <c r="B129" s="81"/>
      <c r="C129" s="81"/>
      <c r="D129" s="81"/>
      <c r="E129" s="81"/>
      <c r="F129" s="81"/>
      <c r="G129" s="81"/>
      <c r="H129" s="81"/>
      <c r="I129" s="83"/>
    </row>
    <row r="130" spans="1:9" x14ac:dyDescent="0.25">
      <c r="A130" s="84"/>
      <c r="B130" s="85"/>
      <c r="C130" s="85"/>
      <c r="D130" s="85"/>
      <c r="E130" s="85"/>
      <c r="F130" s="85"/>
      <c r="G130" s="85"/>
      <c r="H130" s="85"/>
      <c r="I130" s="87"/>
    </row>
    <row r="131" spans="1:9" x14ac:dyDescent="0.25">
      <c r="A131" s="135"/>
      <c r="B131" s="127"/>
      <c r="C131" s="127"/>
      <c r="D131" s="127"/>
      <c r="E131" s="127"/>
      <c r="F131" s="127"/>
      <c r="G131" s="127"/>
      <c r="H131" s="127"/>
      <c r="I131" s="128"/>
    </row>
    <row r="132" spans="1:9" x14ac:dyDescent="0.25">
      <c r="A132" s="135"/>
      <c r="B132" s="127"/>
      <c r="C132" s="127"/>
      <c r="D132" s="127"/>
      <c r="E132" s="127"/>
      <c r="F132" s="127"/>
      <c r="G132" s="127"/>
      <c r="H132" s="127"/>
      <c r="I132" s="128"/>
    </row>
    <row r="133" spans="1:9" ht="13" thickBot="1" x14ac:dyDescent="0.3">
      <c r="A133" s="136"/>
      <c r="B133" s="137"/>
      <c r="C133" s="137"/>
      <c r="D133" s="137"/>
      <c r="E133" s="137"/>
      <c r="F133" s="137"/>
      <c r="G133" s="137"/>
      <c r="H133" s="137"/>
      <c r="I133" s="138"/>
    </row>
    <row r="134" spans="1:9" x14ac:dyDescent="0.25">
      <c r="D134"/>
    </row>
    <row r="135" spans="1:9" x14ac:dyDescent="0.25">
      <c r="D135"/>
    </row>
    <row r="136" spans="1:9" x14ac:dyDescent="0.25">
      <c r="B136" s="155" t="s">
        <v>104</v>
      </c>
      <c r="C136" s="155"/>
      <c r="D136"/>
    </row>
    <row r="137" spans="1:9" x14ac:dyDescent="0.25">
      <c r="D137"/>
    </row>
    <row r="138" spans="1:9" x14ac:dyDescent="0.25">
      <c r="D138"/>
    </row>
    <row r="139" spans="1:9" x14ac:dyDescent="0.25">
      <c r="D139"/>
    </row>
    <row r="140" spans="1:9" x14ac:dyDescent="0.25">
      <c r="D140"/>
    </row>
    <row r="141" spans="1:9" x14ac:dyDescent="0.25">
      <c r="D141"/>
    </row>
    <row r="142" spans="1:9" x14ac:dyDescent="0.25">
      <c r="D142"/>
    </row>
    <row r="143" spans="1:9" x14ac:dyDescent="0.25">
      <c r="A143" t="s">
        <v>105</v>
      </c>
      <c r="D143"/>
    </row>
    <row r="144" spans="1:9" x14ac:dyDescent="0.25">
      <c r="D144"/>
    </row>
    <row r="145" spans="1:4" x14ac:dyDescent="0.25">
      <c r="A145" t="s">
        <v>95</v>
      </c>
      <c r="C145" s="103" t="s">
        <v>96</v>
      </c>
      <c r="D145"/>
    </row>
    <row r="146" spans="1:4" x14ac:dyDescent="0.25">
      <c r="A146" t="s">
        <v>97</v>
      </c>
      <c r="C146" s="103" t="s">
        <v>96</v>
      </c>
      <c r="D146"/>
    </row>
    <row r="147" spans="1:4" x14ac:dyDescent="0.25">
      <c r="A147" t="s">
        <v>98</v>
      </c>
      <c r="C147" s="103" t="s">
        <v>96</v>
      </c>
      <c r="D147"/>
    </row>
    <row r="148" spans="1:4" x14ac:dyDescent="0.25">
      <c r="A148" t="s">
        <v>99</v>
      </c>
      <c r="C148" s="103" t="s">
        <v>96</v>
      </c>
      <c r="D148"/>
    </row>
    <row r="149" spans="1:4" x14ac:dyDescent="0.25">
      <c r="A149" t="s">
        <v>100</v>
      </c>
      <c r="C149" s="103" t="s">
        <v>96</v>
      </c>
      <c r="D149"/>
    </row>
    <row r="150" spans="1:4" x14ac:dyDescent="0.25">
      <c r="D150"/>
    </row>
    <row r="151" spans="1:4" x14ac:dyDescent="0.25">
      <c r="D151"/>
    </row>
    <row r="152" spans="1:4" x14ac:dyDescent="0.25">
      <c r="D152"/>
    </row>
    <row r="153" spans="1:4" x14ac:dyDescent="0.25">
      <c r="D153"/>
    </row>
    <row r="154" spans="1:4" x14ac:dyDescent="0.25">
      <c r="D154"/>
    </row>
    <row r="155" spans="1:4" x14ac:dyDescent="0.25">
      <c r="D155"/>
    </row>
    <row r="156" spans="1:4" x14ac:dyDescent="0.25">
      <c r="D156"/>
    </row>
    <row r="157" spans="1:4" x14ac:dyDescent="0.25">
      <c r="D157"/>
    </row>
    <row r="158" spans="1:4" x14ac:dyDescent="0.25">
      <c r="D158"/>
    </row>
    <row r="159" spans="1:4" x14ac:dyDescent="0.25">
      <c r="D159"/>
    </row>
  </sheetData>
  <sheetProtection selectLockedCells="1"/>
  <mergeCells count="81">
    <mergeCell ref="A131:I133"/>
    <mergeCell ref="A50:C50"/>
    <mergeCell ref="D50:E50"/>
    <mergeCell ref="F50:G50"/>
    <mergeCell ref="A51:C51"/>
    <mergeCell ref="D51:E51"/>
    <mergeCell ref="F51:G51"/>
    <mergeCell ref="A52:C52"/>
    <mergeCell ref="D52:E52"/>
    <mergeCell ref="F52:G52"/>
    <mergeCell ref="D120:E120"/>
    <mergeCell ref="F120:I120"/>
    <mergeCell ref="B123:I123"/>
    <mergeCell ref="B124:I124"/>
    <mergeCell ref="B125:I125"/>
    <mergeCell ref="D117:E117"/>
    <mergeCell ref="F117:I117"/>
    <mergeCell ref="D118:E118"/>
    <mergeCell ref="F118:I118"/>
    <mergeCell ref="D119:E119"/>
    <mergeCell ref="F119:I119"/>
    <mergeCell ref="D114:E114"/>
    <mergeCell ref="F114:I114"/>
    <mergeCell ref="D115:E115"/>
    <mergeCell ref="F115:I115"/>
    <mergeCell ref="D116:E116"/>
    <mergeCell ref="F116:I116"/>
    <mergeCell ref="D111:E111"/>
    <mergeCell ref="F111:I111"/>
    <mergeCell ref="D112:E112"/>
    <mergeCell ref="F112:I112"/>
    <mergeCell ref="D113:E113"/>
    <mergeCell ref="F113:I113"/>
    <mergeCell ref="O10:R10"/>
    <mergeCell ref="O11:R11"/>
    <mergeCell ref="D12:E12"/>
    <mergeCell ref="C14:I14"/>
    <mergeCell ref="C6:D6"/>
    <mergeCell ref="O12:R12"/>
    <mergeCell ref="O13:R13"/>
    <mergeCell ref="O14:R14"/>
    <mergeCell ref="M6:N6"/>
    <mergeCell ref="O6:R6"/>
    <mergeCell ref="O7:R7"/>
    <mergeCell ref="O8:R8"/>
    <mergeCell ref="O9:R9"/>
    <mergeCell ref="D49:E49"/>
    <mergeCell ref="F49:G49"/>
    <mergeCell ref="M7:N7"/>
    <mergeCell ref="M8:N8"/>
    <mergeCell ref="M9:N9"/>
    <mergeCell ref="M10:N10"/>
    <mergeCell ref="M11:N11"/>
    <mergeCell ref="M12:N12"/>
    <mergeCell ref="M13:N13"/>
    <mergeCell ref="M14:N14"/>
    <mergeCell ref="M15:N15"/>
    <mergeCell ref="K19:R19"/>
    <mergeCell ref="J26:R28"/>
    <mergeCell ref="K18:R18"/>
    <mergeCell ref="K20:R20"/>
    <mergeCell ref="O15:R15"/>
    <mergeCell ref="A19:B19"/>
    <mergeCell ref="C20:C25"/>
    <mergeCell ref="A24:B24"/>
    <mergeCell ref="A25:B25"/>
    <mergeCell ref="A32:B32"/>
    <mergeCell ref="H54:I54"/>
    <mergeCell ref="A20:B20"/>
    <mergeCell ref="A21:B21"/>
    <mergeCell ref="A22:B22"/>
    <mergeCell ref="A23:B23"/>
    <mergeCell ref="A33:B33"/>
    <mergeCell ref="A34:B34"/>
    <mergeCell ref="A31:B31"/>
    <mergeCell ref="A30:B30"/>
    <mergeCell ref="A54:F54"/>
    <mergeCell ref="A48:C48"/>
    <mergeCell ref="A49:C49"/>
    <mergeCell ref="D48:E48"/>
    <mergeCell ref="F48:G48"/>
  </mergeCells>
  <dataValidations count="4">
    <dataValidation type="whole" allowBlank="1" showInputMessage="1" showErrorMessage="1" errorTitle="Main luggage" error="Werte zwischen 0 und 40 erlaubt." sqref="E61" xr:uid="{8DE1CB50-2F95-4FAB-84FC-AC59F9C5CE50}">
      <formula1>0</formula1>
      <formula2>40</formula2>
    </dataValidation>
    <dataValidation type="whole" allowBlank="1" showInputMessage="1" showErrorMessage="1" errorTitle="Front luggage" error="Werte zwischen 0 und 5 erlaubt." sqref="E62" xr:uid="{E91B9580-8B12-42B9-B08A-0DC585A1499F}">
      <formula1>0</formula1>
      <formula2>5</formula2>
    </dataValidation>
    <dataValidation type="whole" allowBlank="1" showInputMessage="1" showErrorMessage="1" errorTitle="Ja Nein Feld" error="Keine Werte eingeben. Bitte mit der Maus die Box selektieren." sqref="D63:D65" xr:uid="{394F3DC7-0088-419C-8627-430762CA66C9}">
      <formula1>0</formula1>
      <formula2>1</formula2>
    </dataValidation>
    <dataValidation type="whole" allowBlank="1" showInputMessage="1" showErrorMessage="1" errorTitle="Fuel (Liter)" error="Werte zwischen 10 und 170 Liter erlaubt." sqref="D69" xr:uid="{EF94B316-9197-4CB0-A87D-E8BFF7F0C848}">
      <formula1>10</formula1>
      <formula2>170</formula2>
    </dataValidation>
  </dataValidations>
  <hyperlinks>
    <hyperlink ref="C145" r:id="rId1" xr:uid="{1F92BC12-BCF5-47B0-9244-F5221DE9F235}"/>
    <hyperlink ref="C146" r:id="rId2" xr:uid="{E996268D-8F38-43B1-A6DB-0A6346B53BE2}"/>
    <hyperlink ref="C147" r:id="rId3" xr:uid="{E7555965-10DA-4836-86A0-6C2C42A35A97}"/>
    <hyperlink ref="C148" r:id="rId4" xr:uid="{0F69FDE4-FA4B-4E00-918F-E2001F6C0D44}"/>
    <hyperlink ref="C149" r:id="rId5" xr:uid="{F5073049-87AE-4498-A141-BB8438A0E6BB}"/>
  </hyperlinks>
  <pageMargins left="0.98425196850393704" right="0.19685039370078741" top="0.78740157480314965" bottom="0.98425196850393704" header="0.51181102362204722" footer="0.51181102362204722"/>
  <pageSetup paperSize="9" orientation="portrait" r:id="rId6"/>
  <headerFooter alignWithMargins="0">
    <oddHeader>&amp;R&amp;G</oddHeader>
    <oddFooter>&amp;L&amp;8© 2024 Swiss Helicopter&amp;C&amp;8 03.24&amp;R&amp;6The pilot is responsible for correct weight
&amp; balance and power calculation according AFM.
Swiss Helicopter provides this form as additional material for
preflight preparation and declines all responsability.</oddFooter>
  </headerFooter>
  <drawing r:id="rId7"/>
  <legacyDrawing r:id="rId8"/>
  <legacyDrawingHF r:id="rId9"/>
  <controls>
    <mc:AlternateContent xmlns:mc="http://schemas.openxmlformats.org/markup-compatibility/2006">
      <mc:Choice Requires="x14">
        <control shapeId="1091" r:id="rId10" name="DTPicker1">
          <controlPr defaultSize="0" autoLine="0" autoPict="0" linkedCell="G4" r:id="rId11">
            <anchor moveWithCells="1">
              <from>
                <xdr:col>5</xdr:col>
                <xdr:colOff>946150</xdr:colOff>
                <xdr:row>3</xdr:row>
                <xdr:rowOff>6350</xdr:rowOff>
              </from>
              <to>
                <xdr:col>8</xdr:col>
                <xdr:colOff>25400</xdr:colOff>
                <xdr:row>4</xdr:row>
                <xdr:rowOff>38100</xdr:rowOff>
              </to>
            </anchor>
          </controlPr>
        </control>
      </mc:Choice>
      <mc:Fallback>
        <control shapeId="1091" r:id="rId10" name="DTPicker1"/>
      </mc:Fallback>
    </mc:AlternateContent>
    <mc:AlternateContent xmlns:mc="http://schemas.openxmlformats.org/markup-compatibility/2006">
      <mc:Choice Requires="x14">
        <control shapeId="1025" r:id="rId12" name="Check Box 1">
          <controlPr locked="0" defaultSize="0" autoFill="0" autoLine="0" autoPict="0">
            <anchor moveWithCells="1">
              <from>
                <xdr:col>3</xdr:col>
                <xdr:colOff>50800</xdr:colOff>
                <xdr:row>61</xdr:row>
                <xdr:rowOff>133350</xdr:rowOff>
              </from>
              <to>
                <xdr:col>3</xdr:col>
                <xdr:colOff>393700</xdr:colOff>
                <xdr:row>63</xdr:row>
                <xdr:rowOff>31750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6" r:id="rId13" name="Check Box 2">
          <controlPr locked="0" defaultSize="0" autoFill="0" autoLine="0" autoPict="0">
            <anchor moveWithCells="1">
              <from>
                <xdr:col>3</xdr:col>
                <xdr:colOff>50800</xdr:colOff>
                <xdr:row>63</xdr:row>
                <xdr:rowOff>146050</xdr:rowOff>
              </from>
              <to>
                <xdr:col>3</xdr:col>
                <xdr:colOff>393700</xdr:colOff>
                <xdr:row>65</xdr:row>
                <xdr:rowOff>31750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7" r:id="rId14" name="Check Box 3">
          <controlPr locked="0" defaultSize="0" autoFill="0" autoLine="0" autoPict="0">
            <anchor moveWithCells="1">
              <from>
                <xdr:col>3</xdr:col>
                <xdr:colOff>50800</xdr:colOff>
                <xdr:row>62</xdr:row>
                <xdr:rowOff>133350</xdr:rowOff>
              </from>
              <to>
                <xdr:col>3</xdr:col>
                <xdr:colOff>393700</xdr:colOff>
                <xdr:row>64</xdr:row>
                <xdr:rowOff>31750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33" r:id="rId15" name="Check Box 9">
          <controlPr defaultSize="0" autoFill="0" autoLine="0" autoPict="0">
            <anchor moveWithCells="1">
              <from>
                <xdr:col>2</xdr:col>
                <xdr:colOff>19050</xdr:colOff>
                <xdr:row>7</xdr:row>
                <xdr:rowOff>88900</xdr:rowOff>
              </from>
              <to>
                <xdr:col>3</xdr:col>
                <xdr:colOff>412750</xdr:colOff>
                <xdr:row>9</xdr:row>
                <xdr:rowOff>69850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34" r:id="rId16" name="Check Box 10">
          <controlPr defaultSize="0" autoFill="0" autoLine="0" autoPict="0">
            <anchor moveWithCells="1">
              <from>
                <xdr:col>4</xdr:col>
                <xdr:colOff>38100</xdr:colOff>
                <xdr:row>7</xdr:row>
                <xdr:rowOff>88900</xdr:rowOff>
              </from>
              <to>
                <xdr:col>4</xdr:col>
                <xdr:colOff>990600</xdr:colOff>
                <xdr:row>9</xdr:row>
                <xdr:rowOff>69850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63" r:id="rId17" name="Check Box 39">
          <controlPr defaultSize="0" autoFill="0" autoLine="0" autoPict="0">
            <anchor moveWithCells="1">
              <from>
                <xdr:col>0</xdr:col>
                <xdr:colOff>107950</xdr:colOff>
                <xdr:row>110</xdr:row>
                <xdr:rowOff>146050</xdr:rowOff>
              </from>
              <to>
                <xdr:col>1</xdr:col>
                <xdr:colOff>82550</xdr:colOff>
                <xdr:row>112</xdr:row>
                <xdr:rowOff>31750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64" r:id="rId18" name="Check Box 40">
          <controlPr defaultSize="0" autoFill="0" autoLine="0" autoPict="0">
            <anchor moveWithCells="1">
              <from>
                <xdr:col>1</xdr:col>
                <xdr:colOff>107950</xdr:colOff>
                <xdr:row>111</xdr:row>
                <xdr:rowOff>146050</xdr:rowOff>
              </from>
              <to>
                <xdr:col>1</xdr:col>
                <xdr:colOff>412750</xdr:colOff>
                <xdr:row>113</xdr:row>
                <xdr:rowOff>31750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65" r:id="rId19" name="Check Box 41">
          <controlPr defaultSize="0" autoFill="0" autoLine="0" autoPict="0">
            <anchor moveWithCells="1">
              <from>
                <xdr:col>2</xdr:col>
                <xdr:colOff>107950</xdr:colOff>
                <xdr:row>111</xdr:row>
                <xdr:rowOff>146050</xdr:rowOff>
              </from>
              <to>
                <xdr:col>2</xdr:col>
                <xdr:colOff>412750</xdr:colOff>
                <xdr:row>113</xdr:row>
                <xdr:rowOff>31750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66" r:id="rId20" name="Check Box 42">
          <controlPr defaultSize="0" autoFill="0" autoLine="0" autoPict="0">
            <anchor moveWithCells="1">
              <from>
                <xdr:col>0</xdr:col>
                <xdr:colOff>107950</xdr:colOff>
                <xdr:row>113</xdr:row>
                <xdr:rowOff>146050</xdr:rowOff>
              </from>
              <to>
                <xdr:col>1</xdr:col>
                <xdr:colOff>82550</xdr:colOff>
                <xdr:row>115</xdr:row>
                <xdr:rowOff>31750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67" r:id="rId21" name="Check Box 43">
          <controlPr defaultSize="0" autoFill="0" autoLine="0" autoPict="0">
            <anchor moveWithCells="1">
              <from>
                <xdr:col>1</xdr:col>
                <xdr:colOff>107950</xdr:colOff>
                <xdr:row>113</xdr:row>
                <xdr:rowOff>146050</xdr:rowOff>
              </from>
              <to>
                <xdr:col>1</xdr:col>
                <xdr:colOff>412750</xdr:colOff>
                <xdr:row>115</xdr:row>
                <xdr:rowOff>31750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68" r:id="rId22" name="Check Box 44">
          <controlPr defaultSize="0" autoFill="0" autoLine="0" autoPict="0">
            <anchor moveWithCells="1">
              <from>
                <xdr:col>2</xdr:col>
                <xdr:colOff>107950</xdr:colOff>
                <xdr:row>113</xdr:row>
                <xdr:rowOff>146050</xdr:rowOff>
              </from>
              <to>
                <xdr:col>2</xdr:col>
                <xdr:colOff>412750</xdr:colOff>
                <xdr:row>115</xdr:row>
                <xdr:rowOff>31750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69" r:id="rId23" name="Check Box 45">
          <controlPr defaultSize="0" autoFill="0" autoLine="0" autoPict="0">
            <anchor moveWithCells="1">
              <from>
                <xdr:col>0</xdr:col>
                <xdr:colOff>107950</xdr:colOff>
                <xdr:row>111</xdr:row>
                <xdr:rowOff>146050</xdr:rowOff>
              </from>
              <to>
                <xdr:col>1</xdr:col>
                <xdr:colOff>82550</xdr:colOff>
                <xdr:row>113</xdr:row>
                <xdr:rowOff>31750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70" r:id="rId24" name="Check Box 46">
          <controlPr defaultSize="0" autoFill="0" autoLine="0" autoPict="0">
            <anchor moveWithCells="1">
              <from>
                <xdr:col>1</xdr:col>
                <xdr:colOff>107950</xdr:colOff>
                <xdr:row>110</xdr:row>
                <xdr:rowOff>146050</xdr:rowOff>
              </from>
              <to>
                <xdr:col>1</xdr:col>
                <xdr:colOff>412750</xdr:colOff>
                <xdr:row>112</xdr:row>
                <xdr:rowOff>31750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71" r:id="rId25" name="Check Box 47">
          <controlPr defaultSize="0" autoFill="0" autoLine="0" autoPict="0">
            <anchor moveWithCells="1">
              <from>
                <xdr:col>2</xdr:col>
                <xdr:colOff>107950</xdr:colOff>
                <xdr:row>110</xdr:row>
                <xdr:rowOff>146050</xdr:rowOff>
              </from>
              <to>
                <xdr:col>2</xdr:col>
                <xdr:colOff>412750</xdr:colOff>
                <xdr:row>112</xdr:row>
                <xdr:rowOff>31750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72" r:id="rId26" name="Check Box 48">
          <controlPr defaultSize="0" autoFill="0" autoLine="0" autoPict="0">
            <anchor moveWithCells="1">
              <from>
                <xdr:col>0</xdr:col>
                <xdr:colOff>107950</xdr:colOff>
                <xdr:row>112</xdr:row>
                <xdr:rowOff>146050</xdr:rowOff>
              </from>
              <to>
                <xdr:col>1</xdr:col>
                <xdr:colOff>82550</xdr:colOff>
                <xdr:row>114</xdr:row>
                <xdr:rowOff>31750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73" r:id="rId27" name="Check Box 49">
          <controlPr defaultSize="0" autoFill="0" autoLine="0" autoPict="0">
            <anchor moveWithCells="1">
              <from>
                <xdr:col>1</xdr:col>
                <xdr:colOff>107950</xdr:colOff>
                <xdr:row>112</xdr:row>
                <xdr:rowOff>146050</xdr:rowOff>
              </from>
              <to>
                <xdr:col>1</xdr:col>
                <xdr:colOff>412750</xdr:colOff>
                <xdr:row>114</xdr:row>
                <xdr:rowOff>31750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74" r:id="rId28" name="Check Box 50">
          <controlPr defaultSize="0" autoFill="0" autoLine="0" autoPict="0">
            <anchor moveWithCells="1">
              <from>
                <xdr:col>2</xdr:col>
                <xdr:colOff>107950</xdr:colOff>
                <xdr:row>112</xdr:row>
                <xdr:rowOff>146050</xdr:rowOff>
              </from>
              <to>
                <xdr:col>2</xdr:col>
                <xdr:colOff>412750</xdr:colOff>
                <xdr:row>114</xdr:row>
                <xdr:rowOff>31750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75" r:id="rId29" name="Check Box 51">
          <controlPr defaultSize="0" autoFill="0" autoLine="0" autoPict="0">
            <anchor moveWithCells="1">
              <from>
                <xdr:col>0</xdr:col>
                <xdr:colOff>107950</xdr:colOff>
                <xdr:row>114</xdr:row>
                <xdr:rowOff>146050</xdr:rowOff>
              </from>
              <to>
                <xdr:col>1</xdr:col>
                <xdr:colOff>82550</xdr:colOff>
                <xdr:row>116</xdr:row>
                <xdr:rowOff>31750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76" r:id="rId30" name="Check Box 52">
          <controlPr defaultSize="0" autoFill="0" autoLine="0" autoPict="0">
            <anchor moveWithCells="1">
              <from>
                <xdr:col>1</xdr:col>
                <xdr:colOff>107950</xdr:colOff>
                <xdr:row>114</xdr:row>
                <xdr:rowOff>146050</xdr:rowOff>
              </from>
              <to>
                <xdr:col>1</xdr:col>
                <xdr:colOff>412750</xdr:colOff>
                <xdr:row>116</xdr:row>
                <xdr:rowOff>31750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77" r:id="rId31" name="Check Box 53">
          <controlPr defaultSize="0" autoFill="0" autoLine="0" autoPict="0">
            <anchor moveWithCells="1">
              <from>
                <xdr:col>2</xdr:col>
                <xdr:colOff>107950</xdr:colOff>
                <xdr:row>114</xdr:row>
                <xdr:rowOff>146050</xdr:rowOff>
              </from>
              <to>
                <xdr:col>2</xdr:col>
                <xdr:colOff>412750</xdr:colOff>
                <xdr:row>116</xdr:row>
                <xdr:rowOff>31750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78" r:id="rId32" name="Check Box 54">
          <controlPr defaultSize="0" autoFill="0" autoLine="0" autoPict="0">
            <anchor moveWithCells="1">
              <from>
                <xdr:col>0</xdr:col>
                <xdr:colOff>107950</xdr:colOff>
                <xdr:row>115</xdr:row>
                <xdr:rowOff>146050</xdr:rowOff>
              </from>
              <to>
                <xdr:col>1</xdr:col>
                <xdr:colOff>82550</xdr:colOff>
                <xdr:row>117</xdr:row>
                <xdr:rowOff>31750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79" r:id="rId33" name="Check Box 55">
          <controlPr defaultSize="0" autoFill="0" autoLine="0" autoPict="0">
            <anchor moveWithCells="1">
              <from>
                <xdr:col>1</xdr:col>
                <xdr:colOff>107950</xdr:colOff>
                <xdr:row>115</xdr:row>
                <xdr:rowOff>146050</xdr:rowOff>
              </from>
              <to>
                <xdr:col>1</xdr:col>
                <xdr:colOff>412750</xdr:colOff>
                <xdr:row>117</xdr:row>
                <xdr:rowOff>31750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80" r:id="rId34" name="Check Box 56">
          <controlPr defaultSize="0" autoFill="0" autoLine="0" autoPict="0">
            <anchor moveWithCells="1">
              <from>
                <xdr:col>2</xdr:col>
                <xdr:colOff>107950</xdr:colOff>
                <xdr:row>115</xdr:row>
                <xdr:rowOff>146050</xdr:rowOff>
              </from>
              <to>
                <xdr:col>2</xdr:col>
                <xdr:colOff>412750</xdr:colOff>
                <xdr:row>117</xdr:row>
                <xdr:rowOff>31750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81" r:id="rId35" name="Check Box 57">
          <controlPr defaultSize="0" autoFill="0" autoLine="0" autoPict="0">
            <anchor moveWithCells="1">
              <from>
                <xdr:col>0</xdr:col>
                <xdr:colOff>107950</xdr:colOff>
                <xdr:row>116</xdr:row>
                <xdr:rowOff>146050</xdr:rowOff>
              </from>
              <to>
                <xdr:col>1</xdr:col>
                <xdr:colOff>82550</xdr:colOff>
                <xdr:row>118</xdr:row>
                <xdr:rowOff>31750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82" r:id="rId36" name="Check Box 58">
          <controlPr defaultSize="0" autoFill="0" autoLine="0" autoPict="0">
            <anchor moveWithCells="1">
              <from>
                <xdr:col>1</xdr:col>
                <xdr:colOff>107950</xdr:colOff>
                <xdr:row>116</xdr:row>
                <xdr:rowOff>146050</xdr:rowOff>
              </from>
              <to>
                <xdr:col>1</xdr:col>
                <xdr:colOff>412750</xdr:colOff>
                <xdr:row>118</xdr:row>
                <xdr:rowOff>31750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83" r:id="rId37" name="Check Box 59">
          <controlPr defaultSize="0" autoFill="0" autoLine="0" autoPict="0">
            <anchor moveWithCells="1">
              <from>
                <xdr:col>2</xdr:col>
                <xdr:colOff>107950</xdr:colOff>
                <xdr:row>116</xdr:row>
                <xdr:rowOff>146050</xdr:rowOff>
              </from>
              <to>
                <xdr:col>2</xdr:col>
                <xdr:colOff>412750</xdr:colOff>
                <xdr:row>118</xdr:row>
                <xdr:rowOff>31750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84" r:id="rId38" name="Check Box 60">
          <controlPr defaultSize="0" autoFill="0" autoLine="0" autoPict="0">
            <anchor moveWithCells="1">
              <from>
                <xdr:col>0</xdr:col>
                <xdr:colOff>107950</xdr:colOff>
                <xdr:row>117</xdr:row>
                <xdr:rowOff>146050</xdr:rowOff>
              </from>
              <to>
                <xdr:col>1</xdr:col>
                <xdr:colOff>82550</xdr:colOff>
                <xdr:row>119</xdr:row>
                <xdr:rowOff>31750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85" r:id="rId39" name="Check Box 61">
          <controlPr defaultSize="0" autoFill="0" autoLine="0" autoPict="0">
            <anchor moveWithCells="1">
              <from>
                <xdr:col>1</xdr:col>
                <xdr:colOff>107950</xdr:colOff>
                <xdr:row>117</xdr:row>
                <xdr:rowOff>146050</xdr:rowOff>
              </from>
              <to>
                <xdr:col>1</xdr:col>
                <xdr:colOff>412750</xdr:colOff>
                <xdr:row>119</xdr:row>
                <xdr:rowOff>31750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86" r:id="rId40" name="Check Box 62">
          <controlPr defaultSize="0" autoFill="0" autoLine="0" autoPict="0">
            <anchor moveWithCells="1">
              <from>
                <xdr:col>2</xdr:col>
                <xdr:colOff>107950</xdr:colOff>
                <xdr:row>117</xdr:row>
                <xdr:rowOff>146050</xdr:rowOff>
              </from>
              <to>
                <xdr:col>2</xdr:col>
                <xdr:colOff>412750</xdr:colOff>
                <xdr:row>119</xdr:row>
                <xdr:rowOff>31750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87" r:id="rId41" name="Check Box 63">
          <controlPr defaultSize="0" autoFill="0" autoLine="0" autoPict="0">
            <anchor moveWithCells="1">
              <from>
                <xdr:col>0</xdr:col>
                <xdr:colOff>107950</xdr:colOff>
                <xdr:row>118</xdr:row>
                <xdr:rowOff>146050</xdr:rowOff>
              </from>
              <to>
                <xdr:col>1</xdr:col>
                <xdr:colOff>82550</xdr:colOff>
                <xdr:row>120</xdr:row>
                <xdr:rowOff>25400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88" r:id="rId42" name="Check Box 64">
          <controlPr defaultSize="0" autoFill="0" autoLine="0" autoPict="0">
            <anchor moveWithCells="1">
              <from>
                <xdr:col>1</xdr:col>
                <xdr:colOff>107950</xdr:colOff>
                <xdr:row>118</xdr:row>
                <xdr:rowOff>146050</xdr:rowOff>
              </from>
              <to>
                <xdr:col>1</xdr:col>
                <xdr:colOff>412750</xdr:colOff>
                <xdr:row>120</xdr:row>
                <xdr:rowOff>25400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89" r:id="rId43" name="Check Box 65">
          <controlPr defaultSize="0" autoFill="0" autoLine="0" autoPict="0">
            <anchor moveWithCells="1">
              <from>
                <xdr:col>2</xdr:col>
                <xdr:colOff>107950</xdr:colOff>
                <xdr:row>118</xdr:row>
                <xdr:rowOff>146050</xdr:rowOff>
              </from>
              <to>
                <xdr:col>2</xdr:col>
                <xdr:colOff>412750</xdr:colOff>
                <xdr:row>120</xdr:row>
                <xdr:rowOff>25400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92" r:id="rId44" name="Button 68">
          <controlPr locked="0" defaultSize="0" print="0" autoFill="0" autoPict="0" macro="[1]!PDF_komplet_v8" altText="Create PDF_x000a_Versions Nr. mit jeder Ausführung automatisch um 1 erhöht">
            <anchor moveWithCells="1" sizeWithCells="1">
              <from>
                <xdr:col>5</xdr:col>
                <xdr:colOff>368300</xdr:colOff>
                <xdr:row>137</xdr:row>
                <xdr:rowOff>25400</xdr:rowOff>
              </from>
              <to>
                <xdr:col>7</xdr:col>
                <xdr:colOff>139700</xdr:colOff>
                <xdr:row>139</xdr:row>
                <xdr:rowOff>50800</xdr:rowOff>
              </to>
            </anchor>
          </controlPr>
        </control>
      </mc:Choice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871E90E-D4C9-4148-8C97-BBFD4996460F}">
          <x14:formula1>
            <xm:f>Database!$B$6:$B$12</xm:f>
          </x14:formula1>
          <xm:sqref>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65B6F-F7A1-46BE-80A3-8F367E119E58}">
  <sheetPr codeName="Tabelle2"/>
  <dimension ref="A1:G12"/>
  <sheetViews>
    <sheetView workbookViewId="0">
      <selection activeCell="D16" sqref="D16"/>
    </sheetView>
  </sheetViews>
  <sheetFormatPr baseColWidth="10" defaultColWidth="8.7265625" defaultRowHeight="12.5" x14ac:dyDescent="0.25"/>
  <sheetData>
    <row r="1" spans="1:7" x14ac:dyDescent="0.25">
      <c r="A1" t="s">
        <v>25</v>
      </c>
    </row>
    <row r="5" spans="1:7" x14ac:dyDescent="0.25">
      <c r="B5" t="s">
        <v>26</v>
      </c>
      <c r="C5" t="s">
        <v>27</v>
      </c>
      <c r="E5" t="s">
        <v>28</v>
      </c>
      <c r="G5" t="s">
        <v>29</v>
      </c>
    </row>
    <row r="6" spans="1:7" x14ac:dyDescent="0.25">
      <c r="B6" t="s">
        <v>30</v>
      </c>
      <c r="C6">
        <v>440.4</v>
      </c>
      <c r="D6" t="s">
        <v>30</v>
      </c>
      <c r="E6">
        <v>2208</v>
      </c>
      <c r="F6" t="s">
        <v>30</v>
      </c>
      <c r="G6">
        <v>-4</v>
      </c>
    </row>
    <row r="7" spans="1:7" x14ac:dyDescent="0.25">
      <c r="B7" t="s">
        <v>41</v>
      </c>
      <c r="C7">
        <v>436.1</v>
      </c>
      <c r="D7" t="s">
        <v>41</v>
      </c>
      <c r="E7">
        <v>2198</v>
      </c>
      <c r="F7" t="s">
        <v>41</v>
      </c>
      <c r="G7">
        <v>-14</v>
      </c>
    </row>
    <row r="8" spans="1:7" x14ac:dyDescent="0.25">
      <c r="B8" t="s">
        <v>1</v>
      </c>
      <c r="C8">
        <v>437</v>
      </c>
      <c r="D8" t="s">
        <v>1</v>
      </c>
      <c r="E8">
        <v>2213</v>
      </c>
      <c r="F8" t="s">
        <v>1</v>
      </c>
      <c r="G8">
        <v>-21</v>
      </c>
    </row>
    <row r="9" spans="1:7" x14ac:dyDescent="0.25">
      <c r="B9" t="s">
        <v>42</v>
      </c>
      <c r="C9">
        <v>437</v>
      </c>
      <c r="D9" t="s">
        <v>42</v>
      </c>
      <c r="E9">
        <v>2208</v>
      </c>
      <c r="F9" t="s">
        <v>42</v>
      </c>
      <c r="G9">
        <v>-27</v>
      </c>
    </row>
    <row r="10" spans="1:7" x14ac:dyDescent="0.25">
      <c r="B10" t="s">
        <v>43</v>
      </c>
      <c r="C10">
        <v>433.2</v>
      </c>
      <c r="D10" t="s">
        <v>43</v>
      </c>
      <c r="E10">
        <v>2208</v>
      </c>
      <c r="F10" t="s">
        <v>43</v>
      </c>
      <c r="G10">
        <v>-7</v>
      </c>
    </row>
    <row r="11" spans="1:7" x14ac:dyDescent="0.25">
      <c r="B11" t="s">
        <v>44</v>
      </c>
      <c r="C11">
        <v>434.04</v>
      </c>
      <c r="D11" t="s">
        <v>44</v>
      </c>
      <c r="E11">
        <v>2209</v>
      </c>
      <c r="F11" t="s">
        <v>44</v>
      </c>
      <c r="G11">
        <v>-6</v>
      </c>
    </row>
    <row r="12" spans="1:7" x14ac:dyDescent="0.25">
      <c r="B12" t="s">
        <v>45</v>
      </c>
      <c r="C12">
        <v>436.66</v>
      </c>
      <c r="D12" t="s">
        <v>45</v>
      </c>
      <c r="E12">
        <v>2197</v>
      </c>
      <c r="F12" t="s">
        <v>45</v>
      </c>
      <c r="G12">
        <v>-17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CABRI</vt:lpstr>
      <vt:lpstr>Database</vt:lpstr>
      <vt:lpstr>CABRI!Druckbereich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Celine Bartoloni</dc:creator>
  <cp:lastModifiedBy>Nino Valsecchi</cp:lastModifiedBy>
  <dcterms:created xsi:type="dcterms:W3CDTF">2024-09-16T07:15:30Z</dcterms:created>
  <dcterms:modified xsi:type="dcterms:W3CDTF">2024-12-09T12:38:14Z</dcterms:modified>
</cp:coreProperties>
</file>